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xl1872\Desktop\Florence\"/>
    </mc:Choice>
  </mc:AlternateContent>
  <xr:revisionPtr revIDLastSave="0" documentId="13_ncr:1_{F387C64E-1F2D-4311-84F3-25D0EF623D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4" r:id="rId1"/>
    <sheet name="Daily 2026" sheetId="6" r:id="rId2"/>
  </sheets>
  <definedNames>
    <definedName name="ID" localSheetId="1" hidden="1">"7d08d4fc-b7ee-41f8-afc4-fb566f28afc3"</definedName>
    <definedName name="ID" localSheetId="0" hidden="1">"4fb95cca-4aef-4d0c-8f2e-a85026e255a4"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6" l="1"/>
  <c r="J120" i="6"/>
  <c r="I121" i="6"/>
  <c r="J121" i="6"/>
  <c r="I122" i="6"/>
  <c r="J122" i="6"/>
  <c r="I123" i="6"/>
  <c r="J123" i="6"/>
  <c r="I124" i="6"/>
  <c r="J124" i="6"/>
  <c r="G120" i="6"/>
  <c r="G121" i="6"/>
  <c r="G122" i="6"/>
  <c r="G123" i="6"/>
  <c r="G124" i="6"/>
  <c r="I116" i="6"/>
  <c r="J116" i="6"/>
  <c r="I117" i="6"/>
  <c r="J117" i="6"/>
  <c r="I118" i="6"/>
  <c r="J118" i="6"/>
  <c r="I119" i="6"/>
  <c r="J119" i="6"/>
  <c r="G116" i="6"/>
  <c r="G117" i="6"/>
  <c r="G118" i="6"/>
  <c r="G119" i="6"/>
  <c r="I111" i="6"/>
  <c r="J111" i="6"/>
  <c r="I112" i="6"/>
  <c r="J112" i="6"/>
  <c r="I113" i="6"/>
  <c r="J113" i="6"/>
  <c r="I114" i="6"/>
  <c r="J114" i="6"/>
  <c r="I115" i="6"/>
  <c r="J115" i="6"/>
  <c r="G111" i="6"/>
  <c r="G112" i="6"/>
  <c r="G113" i="6"/>
  <c r="G114" i="6"/>
  <c r="G115" i="6"/>
  <c r="I106" i="6" l="1"/>
  <c r="J106" i="6"/>
  <c r="I107" i="6"/>
  <c r="J107" i="6"/>
  <c r="I108" i="6"/>
  <c r="J108" i="6"/>
  <c r="I109" i="6"/>
  <c r="J109" i="6"/>
  <c r="I110" i="6"/>
  <c r="J110" i="6"/>
  <c r="G106" i="6"/>
  <c r="G107" i="6"/>
  <c r="G108" i="6"/>
  <c r="G109" i="6"/>
  <c r="G110" i="6"/>
  <c r="I102" i="6"/>
  <c r="J102" i="6"/>
  <c r="I103" i="6"/>
  <c r="J103" i="6"/>
  <c r="I104" i="6"/>
  <c r="J104" i="6"/>
  <c r="I105" i="6"/>
  <c r="J105" i="6"/>
  <c r="G102" i="6"/>
  <c r="G103" i="6"/>
  <c r="G104" i="6"/>
  <c r="G105" i="6"/>
  <c r="I97" i="6"/>
  <c r="J97" i="6"/>
  <c r="I98" i="6"/>
  <c r="J98" i="6"/>
  <c r="I99" i="6"/>
  <c r="J99" i="6"/>
  <c r="I100" i="6"/>
  <c r="J100" i="6"/>
  <c r="I101" i="6"/>
  <c r="J101" i="6"/>
  <c r="G97" i="6"/>
  <c r="G98" i="6"/>
  <c r="G99" i="6"/>
  <c r="G100" i="6"/>
  <c r="G101" i="6"/>
  <c r="F93" i="6"/>
  <c r="F92" i="6"/>
  <c r="G92" i="6" s="1"/>
  <c r="J92" i="6" s="1"/>
  <c r="E93" i="6"/>
  <c r="I93" i="6" s="1"/>
  <c r="E92" i="6"/>
  <c r="I92" i="6" s="1"/>
  <c r="I94" i="6"/>
  <c r="J94" i="6"/>
  <c r="I95" i="6"/>
  <c r="J95" i="6"/>
  <c r="I96" i="6"/>
  <c r="J96" i="6"/>
  <c r="G93" i="6"/>
  <c r="J93" i="6" s="1"/>
  <c r="G94" i="6"/>
  <c r="G95" i="6"/>
  <c r="G96" i="6"/>
  <c r="C93" i="6"/>
  <c r="C92" i="6"/>
  <c r="B93" i="6"/>
  <c r="B92" i="6"/>
  <c r="I87" i="6"/>
  <c r="J87" i="6"/>
  <c r="I88" i="6"/>
  <c r="J88" i="6"/>
  <c r="I89" i="6"/>
  <c r="J89" i="6"/>
  <c r="I90" i="6"/>
  <c r="J90" i="6"/>
  <c r="I91" i="6"/>
  <c r="J91" i="6"/>
  <c r="G87" i="6"/>
  <c r="G88" i="6"/>
  <c r="G89" i="6"/>
  <c r="G90" i="6"/>
  <c r="G91" i="6"/>
  <c r="F91" i="6"/>
  <c r="F90" i="6"/>
  <c r="F89" i="6"/>
  <c r="F88" i="6"/>
  <c r="E91" i="6"/>
  <c r="E90" i="6"/>
  <c r="E89" i="6"/>
  <c r="E88" i="6"/>
  <c r="C91" i="6"/>
  <c r="C90" i="6"/>
  <c r="C88" i="6"/>
  <c r="C7" i="6" s="1"/>
  <c r="C87" i="6"/>
  <c r="B90" i="6"/>
  <c r="B91" i="6"/>
  <c r="B88" i="6"/>
  <c r="B87" i="6"/>
  <c r="I86" i="6"/>
  <c r="J86" i="6"/>
  <c r="G86" i="6"/>
  <c r="C85" i="6"/>
  <c r="B85" i="6"/>
  <c r="B7" i="6" l="1"/>
  <c r="I82" i="6"/>
  <c r="I83" i="6"/>
  <c r="I84" i="6"/>
  <c r="I85" i="6"/>
  <c r="G82" i="6"/>
  <c r="J82" i="6" s="1"/>
  <c r="G83" i="6"/>
  <c r="J83" i="6" s="1"/>
  <c r="G84" i="6"/>
  <c r="J84" i="6" s="1"/>
  <c r="G85" i="6"/>
  <c r="J85" i="6" s="1"/>
  <c r="I77" i="6"/>
  <c r="I78" i="6"/>
  <c r="I79" i="6"/>
  <c r="I80" i="6"/>
  <c r="I81" i="6"/>
  <c r="G77" i="6"/>
  <c r="J77" i="6" s="1"/>
  <c r="G78" i="6"/>
  <c r="J78" i="6" s="1"/>
  <c r="G79" i="6"/>
  <c r="J79" i="6" s="1"/>
  <c r="G80" i="6"/>
  <c r="J80" i="6" s="1"/>
  <c r="G81" i="6"/>
  <c r="J81" i="6" s="1"/>
  <c r="I72" i="6"/>
  <c r="I73" i="6"/>
  <c r="I74" i="6"/>
  <c r="I75" i="6"/>
  <c r="I76" i="6"/>
  <c r="G72" i="6"/>
  <c r="J72" i="6" s="1"/>
  <c r="G73" i="6"/>
  <c r="J73" i="6" s="1"/>
  <c r="G74" i="6"/>
  <c r="J74" i="6" s="1"/>
  <c r="G75" i="6"/>
  <c r="J75" i="6" s="1"/>
  <c r="G76" i="6"/>
  <c r="J76" i="6" s="1"/>
  <c r="I68" i="6" l="1"/>
  <c r="I69" i="6"/>
  <c r="I70" i="6"/>
  <c r="I71" i="6"/>
  <c r="G69" i="6"/>
  <c r="J69" i="6" s="1"/>
  <c r="G70" i="6"/>
  <c r="J70" i="6" s="1"/>
  <c r="G71" i="6"/>
  <c r="J71" i="6" s="1"/>
  <c r="G68" i="6"/>
  <c r="J68" i="6" s="1"/>
  <c r="G67" i="6"/>
  <c r="J67" i="6" s="1"/>
  <c r="I67" i="6"/>
  <c r="I63" i="6"/>
  <c r="I64" i="6"/>
  <c r="I65" i="6"/>
  <c r="I66" i="6"/>
  <c r="G63" i="6"/>
  <c r="J63" i="6" s="1"/>
  <c r="G64" i="6"/>
  <c r="J64" i="6" s="1"/>
  <c r="G65" i="6"/>
  <c r="J65" i="6" s="1"/>
  <c r="G66" i="6"/>
  <c r="J66" i="6" s="1"/>
  <c r="I58" i="6"/>
  <c r="I59" i="6"/>
  <c r="I60" i="6"/>
  <c r="I61" i="6"/>
  <c r="I62" i="6"/>
  <c r="G58" i="6"/>
  <c r="J58" i="6" s="1"/>
  <c r="G59" i="6"/>
  <c r="J59" i="6" s="1"/>
  <c r="G60" i="6"/>
  <c r="J60" i="6" s="1"/>
  <c r="G61" i="6"/>
  <c r="J61" i="6" s="1"/>
  <c r="G62" i="6"/>
  <c r="J62" i="6" s="1"/>
  <c r="I53" i="6"/>
  <c r="I54" i="6"/>
  <c r="I55" i="6"/>
  <c r="J55" i="6"/>
  <c r="I56" i="6"/>
  <c r="I57" i="6"/>
  <c r="G53" i="6"/>
  <c r="J53" i="6" s="1"/>
  <c r="G54" i="6"/>
  <c r="J54" i="6" s="1"/>
  <c r="G55" i="6"/>
  <c r="G56" i="6"/>
  <c r="J56" i="6" s="1"/>
  <c r="G57" i="6"/>
  <c r="J57" i="6" s="1"/>
  <c r="I48" i="6"/>
  <c r="I49" i="6"/>
  <c r="I50" i="6"/>
  <c r="I51" i="6"/>
  <c r="I52" i="6"/>
  <c r="G48" i="6"/>
  <c r="J48" i="6" s="1"/>
  <c r="G49" i="6"/>
  <c r="J49" i="6" s="1"/>
  <c r="G50" i="6"/>
  <c r="J50" i="6" s="1"/>
  <c r="G51" i="6"/>
  <c r="J51" i="6" s="1"/>
  <c r="G52" i="6"/>
  <c r="J52" i="6" s="1"/>
  <c r="I43" i="6"/>
  <c r="I44" i="6"/>
  <c r="I45" i="6"/>
  <c r="I46" i="6"/>
  <c r="I47" i="6"/>
  <c r="G43" i="6"/>
  <c r="J43" i="6" s="1"/>
  <c r="G44" i="6"/>
  <c r="J44" i="6" s="1"/>
  <c r="G45" i="6"/>
  <c r="J45" i="6" s="1"/>
  <c r="G46" i="6"/>
  <c r="J46" i="6" s="1"/>
  <c r="G47" i="6"/>
  <c r="J47" i="6" s="1"/>
  <c r="I38" i="6"/>
  <c r="I39" i="6"/>
  <c r="I40" i="6"/>
  <c r="I41" i="6"/>
  <c r="I42" i="6"/>
  <c r="G38" i="6"/>
  <c r="J38" i="6" s="1"/>
  <c r="G39" i="6"/>
  <c r="J39" i="6" s="1"/>
  <c r="G40" i="6"/>
  <c r="J40" i="6" s="1"/>
  <c r="G41" i="6"/>
  <c r="J41" i="6" s="1"/>
  <c r="G42" i="6"/>
  <c r="J42" i="6" s="1"/>
  <c r="I28" i="6"/>
  <c r="I29" i="6"/>
  <c r="I30" i="6"/>
  <c r="I31" i="6"/>
  <c r="I32" i="6"/>
  <c r="I33" i="6"/>
  <c r="I34" i="6"/>
  <c r="I35" i="6"/>
  <c r="I36" i="6"/>
  <c r="I37" i="6"/>
  <c r="G29" i="6"/>
  <c r="J29" i="6" s="1"/>
  <c r="G30" i="6"/>
  <c r="J30" i="6" s="1"/>
  <c r="G31" i="6"/>
  <c r="J31" i="6" s="1"/>
  <c r="G32" i="6"/>
  <c r="J32" i="6" s="1"/>
  <c r="G33" i="6"/>
  <c r="J33" i="6" s="1"/>
  <c r="G34" i="6"/>
  <c r="J34" i="6" s="1"/>
  <c r="G35" i="6"/>
  <c r="J35" i="6" s="1"/>
  <c r="G36" i="6"/>
  <c r="J36" i="6" s="1"/>
  <c r="G37" i="6"/>
  <c r="J37" i="6" s="1"/>
  <c r="G28" i="6"/>
  <c r="J28" i="6" s="1"/>
  <c r="I23" i="6" l="1"/>
  <c r="I24" i="6"/>
  <c r="I25" i="6"/>
  <c r="I26" i="6"/>
  <c r="I27" i="6"/>
  <c r="G23" i="6"/>
  <c r="J23" i="6" s="1"/>
  <c r="G24" i="6"/>
  <c r="J24" i="6" s="1"/>
  <c r="G25" i="6"/>
  <c r="J25" i="6" s="1"/>
  <c r="G26" i="6"/>
  <c r="J26" i="6" s="1"/>
  <c r="G27" i="6"/>
  <c r="J27" i="6" s="1"/>
  <c r="I18" i="6"/>
  <c r="I19" i="6"/>
  <c r="I20" i="6"/>
  <c r="I21" i="6"/>
  <c r="I22" i="6"/>
  <c r="G18" i="6"/>
  <c r="J18" i="6" s="1"/>
  <c r="G19" i="6"/>
  <c r="J19" i="6" s="1"/>
  <c r="G20" i="6"/>
  <c r="J20" i="6" s="1"/>
  <c r="G21" i="6"/>
  <c r="J21" i="6" s="1"/>
  <c r="G22" i="6"/>
  <c r="J22" i="6" s="1"/>
  <c r="I13" i="6" l="1"/>
  <c r="I14" i="6"/>
  <c r="I15" i="6"/>
  <c r="I16" i="6"/>
  <c r="I17" i="6"/>
  <c r="G13" i="6"/>
  <c r="J13" i="6" s="1"/>
  <c r="G14" i="6"/>
  <c r="J14" i="6" s="1"/>
  <c r="G15" i="6"/>
  <c r="J15" i="6" s="1"/>
  <c r="G16" i="6"/>
  <c r="J16" i="6" s="1"/>
  <c r="G17" i="6"/>
  <c r="J17" i="6" s="1"/>
  <c r="I9" i="6" l="1"/>
  <c r="I10" i="6"/>
  <c r="I11" i="6"/>
  <c r="I12" i="6"/>
  <c r="G9" i="6"/>
  <c r="J9" i="6" s="1"/>
  <c r="G10" i="6"/>
  <c r="J10" i="6" s="1"/>
  <c r="G11" i="6"/>
  <c r="J11" i="6" s="1"/>
  <c r="G12" i="6"/>
  <c r="J12" i="6" s="1"/>
  <c r="G8" i="6"/>
  <c r="J8" i="6" s="1"/>
  <c r="I8" i="6"/>
  <c r="G7" i="6" l="1"/>
  <c r="J7" i="6"/>
  <c r="I7" i="6"/>
  <c r="F7" i="6"/>
  <c r="E7" i="6"/>
  <c r="B5" i="4" l="1"/>
  <c r="B15" i="4" s="1"/>
  <c r="C5" i="4"/>
  <c r="C15" i="4" s="1"/>
</calcChain>
</file>

<file path=xl/sharedStrings.xml><?xml version="1.0" encoding="utf-8"?>
<sst xmlns="http://schemas.openxmlformats.org/spreadsheetml/2006/main" count="24" uniqueCount="20">
  <si>
    <t>Yum China Holdings Inc</t>
  </si>
  <si>
    <t>Trade Date</t>
  </si>
  <si>
    <t>Shares Purchased</t>
  </si>
  <si>
    <t>Share Repurchases</t>
  </si>
  <si>
    <t>Number of Shares (Million)</t>
  </si>
  <si>
    <t>2018 </t>
  </si>
  <si>
    <t>Total</t>
  </si>
  <si>
    <t>Share Repurchase Program Summary</t>
  </si>
  <si>
    <t>Total Cost 
(US$Million)</t>
  </si>
  <si>
    <t>NYSE</t>
  </si>
  <si>
    <t>HKEX</t>
  </si>
  <si>
    <t>NYSE + HKEX</t>
  </si>
  <si>
    <t>Total Cost (HK$)</t>
  </si>
  <si>
    <t>Total Cost (US$)</t>
  </si>
  <si>
    <t>Share Repurchase - Daily Activity</t>
  </si>
  <si>
    <t>Total Cost (US$)</t>
    <phoneticPr fontId="22" type="noConversion"/>
  </si>
  <si>
    <t>2026 YTD</t>
  </si>
  <si>
    <t>Note: 2026 Total Costs assumed US$ to HK$ at 7.7968</t>
    <phoneticPr fontId="22" type="noConversion"/>
  </si>
  <si>
    <t>Assumption: US$ to HK$ at 7.7968</t>
    <phoneticPr fontId="22" type="noConversion"/>
  </si>
  <si>
    <t>2026 Year-to-date (as of Jun.26)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</si>
</sst>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mm/dd/yy_)"/>
    <numFmt numFmtId="167" formatCode="[$-409]d\-mmm\-yyyy;@"/>
    <numFmt numFmtId="168" formatCode="_(* #,##0_);_(* \(#,##0\);_(* &quot;-&quot;??_);_(@_)"/>
    <numFmt numFmtId="169" formatCode="&quot;$&quot;#,##0_);&quot;$&quot;\(#,##0\)"/>
    <numFmt numFmtId="170" formatCode="0.0"/>
    <numFmt numFmtId="171" formatCode="#,##0.0_);\(#,##0.0\)"/>
    <numFmt numFmtId="172" formatCode="[$-409]dd\-mmm\-yy;@"/>
    <numFmt numFmtId="173" formatCode="0.0_)\%;\(0.0\)\%;0.0_)\%;@_)_%"/>
    <numFmt numFmtId="174" formatCode="#,##0.0_)_%;\(#,##0.0\)_%;0.0_)_%;@_)_%"/>
    <numFmt numFmtId="175" formatCode="#,##0.0_);\(#,##0.0\);#,##0.0_);@_)"/>
    <numFmt numFmtId="176" formatCode="&quot;¥&quot;_(#,##0.00_);&quot;¥&quot;\(#,##0.00\);&quot;¥&quot;_(0.00_);@_)"/>
    <numFmt numFmtId="177" formatCode="#,##0.00_);\(#,##0.00\);0.00_);@_)"/>
    <numFmt numFmtId="178" formatCode="\€_(#,##0.00_);\€\(#,##0.00\);\€_(0.00_);@_)"/>
    <numFmt numFmtId="179" formatCode="#,##0_)\x;\(#,##0\)\x;0_)\x;@_)_x"/>
    <numFmt numFmtId="180" formatCode="#,##0_)_x;\(#,##0\)_x;0_)_x;@_)_x"/>
  </numFmts>
  <fonts count="56"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indexed="56"/>
      <name val="Arial"/>
      <family val="2"/>
    </font>
    <font>
      <sz val="8"/>
      <color theme="1"/>
      <name val="Arial"/>
      <family val="2"/>
      <charset val="134"/>
    </font>
    <font>
      <sz val="10"/>
      <color indexed="5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</borders>
  <cellStyleXfs count="731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8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9" fillId="0" borderId="0"/>
    <xf numFmtId="0" fontId="26" fillId="0" borderId="0"/>
    <xf numFmtId="0" fontId="30" fillId="0" borderId="0"/>
    <xf numFmtId="9" fontId="16" fillId="0" borderId="0" applyFon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35" fillId="6" borderId="0" applyNumberFormat="0" applyBorder="0" applyAlignment="0" applyProtection="0"/>
    <xf numFmtId="0" fontId="38" fillId="9" borderId="5" applyNumberFormat="0" applyAlignment="0" applyProtection="0"/>
    <xf numFmtId="0" fontId="40" fillId="10" borderId="8" applyNumberFormat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6" fillId="8" borderId="5" applyNumberFormat="0" applyAlignment="0" applyProtection="0"/>
    <xf numFmtId="0" fontId="39" fillId="0" borderId="7" applyNumberFormat="0" applyFill="0" applyAlignment="0" applyProtection="0"/>
    <xf numFmtId="0" fontId="45" fillId="7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7" fillId="9" borderId="6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16" fillId="0" borderId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6" fillId="36" borderId="0" applyNumberFormat="0" applyFont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Protection="0">
      <alignment horizontal="right"/>
    </xf>
    <xf numFmtId="0" fontId="49" fillId="0" borderId="0" applyNumberFormat="0" applyFill="0" applyBorder="0" applyProtection="0">
      <alignment vertical="top"/>
    </xf>
    <xf numFmtId="0" fontId="50" fillId="0" borderId="11" applyNumberFormat="0" applyFill="0" applyAlignment="0" applyProtection="0"/>
    <xf numFmtId="0" fontId="51" fillId="0" borderId="12" applyNumberFormat="0" applyFill="0" applyProtection="0">
      <alignment horizontal="center"/>
    </xf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centerContinuous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53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13" fillId="2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167" fontId="18" fillId="0" borderId="0" xfId="0" applyNumberFormat="1" applyFont="1" applyAlignment="1">
      <alignment vertical="center"/>
    </xf>
    <xf numFmtId="0" fontId="19" fillId="0" borderId="0" xfId="0" applyFont="1"/>
    <xf numFmtId="166" fontId="12" fillId="4" borderId="1" xfId="0" applyNumberFormat="1" applyFont="1" applyFill="1" applyBorder="1" applyAlignment="1">
      <alignment horizontal="center"/>
    </xf>
    <xf numFmtId="37" fontId="12" fillId="4" borderId="1" xfId="0" applyNumberFormat="1" applyFont="1" applyFill="1" applyBorder="1"/>
    <xf numFmtId="0" fontId="2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21" fillId="0" borderId="0" xfId="2" applyNumberFormat="1" applyFont="1" applyFill="1" applyBorder="1" applyAlignment="1">
      <alignment horizontal="center" vertical="center" wrapText="1"/>
    </xf>
    <xf numFmtId="169" fontId="20" fillId="0" borderId="1" xfId="2" applyNumberFormat="1" applyFont="1" applyFill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8" fontId="12" fillId="0" borderId="0" xfId="1" applyNumberFormat="1" applyFont="1"/>
    <xf numFmtId="169" fontId="21" fillId="3" borderId="0" xfId="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0" fontId="21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68" fontId="0" fillId="0" borderId="0" xfId="0" applyNumberFormat="1"/>
    <xf numFmtId="172" fontId="18" fillId="0" borderId="0" xfId="0" applyNumberFormat="1" applyFont="1" applyAlignment="1">
      <alignment vertical="center"/>
    </xf>
    <xf numFmtId="168" fontId="12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 wrapText="1"/>
    </xf>
    <xf numFmtId="171" fontId="12" fillId="0" borderId="0" xfId="0" applyNumberFormat="1" applyFont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wrapText="1"/>
    </xf>
  </cellXfs>
  <cellStyles count="731">
    <cellStyle name="_%(SignOnly)" xfId="132" xr:uid="{ABBCE5A9-2154-4FAA-8C2C-02E26CF72730}"/>
    <cellStyle name="_%(SignSpaceOnly)" xfId="133" xr:uid="{92C5CE49-0FA3-420E-B545-C9067C98F10E}"/>
    <cellStyle name="_Comma" xfId="134" xr:uid="{E72E084F-8888-4287-BD97-AC812E5E6120}"/>
    <cellStyle name="_Currency" xfId="135" xr:uid="{4C771551-E1E3-44D4-BBAC-17FB5A6903F0}"/>
    <cellStyle name="_CurrencySpace" xfId="136" xr:uid="{25F85E10-7CCB-4CDF-B45F-45D74EA97775}"/>
    <cellStyle name="_Euro" xfId="137" xr:uid="{96825F18-CCF8-47F9-8981-B226B788DAEF}"/>
    <cellStyle name="_Heading" xfId="138" xr:uid="{B0BFEA42-92E0-42FB-B02F-408B95F75234}"/>
    <cellStyle name="_Highlight" xfId="139" xr:uid="{F2CF1F9A-0920-4A26-B017-DA4348DBA85C}"/>
    <cellStyle name="_Multiple" xfId="140" xr:uid="{E913667A-FF5F-418E-8020-E5250FE38814}"/>
    <cellStyle name="_MultipleSpace" xfId="141" xr:uid="{6CD25F6C-3C69-491B-80BF-1E4FEBAE49C5}"/>
    <cellStyle name="_SubHeading" xfId="142" xr:uid="{4C2F5E3E-B4D1-4B86-9DBF-59CEE30D299D}"/>
    <cellStyle name="_Table" xfId="143" xr:uid="{AB2C9283-4151-4844-9562-5B1D4B696917}"/>
    <cellStyle name="_TableHead" xfId="144" xr:uid="{63577D2A-E19C-4CB9-BDF5-A0E79C39A298}"/>
    <cellStyle name="_TableRowHead" xfId="145" xr:uid="{ED645331-685F-4BDB-8145-839E47275E7C}"/>
    <cellStyle name="_TableSuperHead" xfId="146" xr:uid="{C71153CC-F706-4A48-95F8-83F09F3F4313}"/>
    <cellStyle name="20% - Accent1 2" xfId="236" xr:uid="{FB26878D-77D7-4E68-8B03-92F4C876096A}"/>
    <cellStyle name="20% - Accent1 2 2" xfId="457" xr:uid="{3A35A9A1-9016-45B9-BB4A-E09D759B08EA}"/>
    <cellStyle name="20% - Accent1 2 2 2" xfId="679" xr:uid="{AA62779C-CB9E-4C8C-80CF-F1C9CA50E0FF}"/>
    <cellStyle name="20% - Accent1 2 3" xfId="606" xr:uid="{1332BDC2-956E-4DB2-8232-6657DC59C030}"/>
    <cellStyle name="20% - Accent1 3" xfId="348" xr:uid="{7A831F05-3A36-43EA-A100-00D623056111}"/>
    <cellStyle name="20% - Accent1 3 2" xfId="657" xr:uid="{07863DF1-BB03-46F1-8DD9-752CB7183B86}"/>
    <cellStyle name="20% - Accent2 2" xfId="237" xr:uid="{F71458E9-6475-4782-A4A4-F4D50DE5431D}"/>
    <cellStyle name="20% - Accent2 2 2" xfId="458" xr:uid="{D8AB7893-F3D4-4FD4-90B9-FB0EDA045662}"/>
    <cellStyle name="20% - Accent2 2 2 2" xfId="680" xr:uid="{A38FC76C-3A85-4758-9BF6-CABC319F45BC}"/>
    <cellStyle name="20% - Accent2 2 3" xfId="607" xr:uid="{B9CC5AFF-D547-4A07-B630-A5DD1143C26C}"/>
    <cellStyle name="20% - Accent2 3" xfId="349" xr:uid="{2F7B59CF-0F7F-4A83-B96E-0DD058129266}"/>
    <cellStyle name="20% - Accent2 3 2" xfId="658" xr:uid="{7CCFAA27-7D20-41EB-9E29-DC1879D00DEB}"/>
    <cellStyle name="20% - Accent3 2" xfId="238" xr:uid="{A238B661-9682-4F39-B504-458ADC5F6E58}"/>
    <cellStyle name="20% - Accent3 2 2" xfId="459" xr:uid="{ACAA2532-ADDA-4D51-A490-BF80B25A2196}"/>
    <cellStyle name="20% - Accent3 2 2 2" xfId="681" xr:uid="{42208B60-8686-4CD8-BFA4-299F432CEB28}"/>
    <cellStyle name="20% - Accent3 2 3" xfId="608" xr:uid="{B8205BFD-D9E2-4722-8649-4E3135763558}"/>
    <cellStyle name="20% - Accent3 3" xfId="350" xr:uid="{C9D6693E-6941-4E08-8760-CEF02160F688}"/>
    <cellStyle name="20% - Accent3 3 2" xfId="659" xr:uid="{C98FFA95-E840-44CA-9B6A-A0ADD7DA789D}"/>
    <cellStyle name="20% - Accent4 2" xfId="239" xr:uid="{33B859A3-1BBD-4C61-8E8B-59158981FDAE}"/>
    <cellStyle name="20% - Accent4 2 2" xfId="460" xr:uid="{38F2D100-4723-4AD7-95A8-3175481F2805}"/>
    <cellStyle name="20% - Accent4 2 2 2" xfId="682" xr:uid="{77F13178-D156-4D92-B7F1-A90612FBC952}"/>
    <cellStyle name="20% - Accent4 2 3" xfId="609" xr:uid="{6245FED6-2E83-4635-B600-2516D7EC591B}"/>
    <cellStyle name="20% - Accent4 3" xfId="351" xr:uid="{A1F75F6F-1A2D-44DF-B232-CF643D40FF35}"/>
    <cellStyle name="20% - Accent4 3 2" xfId="660" xr:uid="{3CD42164-6B89-41FC-ABE3-C8F250CE6416}"/>
    <cellStyle name="20% - Accent5 2" xfId="240" xr:uid="{0007F434-DE57-47E5-9EF6-ECB309A394FE}"/>
    <cellStyle name="20% - Accent5 2 2" xfId="461" xr:uid="{183002B9-445A-4381-BE65-1A418C69C2A0}"/>
    <cellStyle name="20% - Accent5 2 2 2" xfId="683" xr:uid="{4EE09D75-6884-4896-A362-9288A39C667D}"/>
    <cellStyle name="20% - Accent5 2 3" xfId="610" xr:uid="{03F7E0A4-6CDB-4400-8E1D-56DA944DF7E5}"/>
    <cellStyle name="20% - Accent5 3" xfId="352" xr:uid="{C9CE4663-E017-4D26-8BE0-289C0A886D37}"/>
    <cellStyle name="20% - Accent5 3 2" xfId="661" xr:uid="{F97B68A3-9DD1-4FB9-AC5E-CC1620F10280}"/>
    <cellStyle name="20% - Accent6 2" xfId="241" xr:uid="{74091985-340A-4C9B-BE40-29B2FE3C7AAB}"/>
    <cellStyle name="20% - Accent6 2 2" xfId="462" xr:uid="{F21573B4-681F-4FC4-9BDD-A2136EC3B6B8}"/>
    <cellStyle name="20% - Accent6 2 2 2" xfId="684" xr:uid="{8C0E88C2-7B89-47E3-95F0-BAE5E1CC9E81}"/>
    <cellStyle name="20% - Accent6 2 3" xfId="611" xr:uid="{71488184-71B7-43EB-B267-87493A5012CA}"/>
    <cellStyle name="20% - Accent6 3" xfId="353" xr:uid="{DD1196D3-0758-443C-993A-3B00C0E53189}"/>
    <cellStyle name="20% - Accent6 3 2" xfId="662" xr:uid="{E6812C8A-6D72-47B0-87C2-EF7059AABA9A}"/>
    <cellStyle name="20% - 着色 1 2" xfId="79" xr:uid="{3143655A-77FB-4C83-A2C9-46C4D48117D6}"/>
    <cellStyle name="20% - 着色 1 2 2" xfId="583" xr:uid="{24A46BE3-8B2C-48E8-AA74-961B83A930DB}"/>
    <cellStyle name="20% - 着色 2 2" xfId="80" xr:uid="{3A646D7B-D0D2-47B7-A9FC-460E5144F4F8}"/>
    <cellStyle name="20% - 着色 2 2 2" xfId="584" xr:uid="{41EA897C-A69E-49E0-9D18-3FF184D29B1E}"/>
    <cellStyle name="20% - 着色 3 2" xfId="81" xr:uid="{AFE1460F-997B-4984-84FB-3D0E2B7582B3}"/>
    <cellStyle name="20% - 着色 3 2 2" xfId="585" xr:uid="{F957ED44-39A3-488A-8D0E-0A6D5B13762D}"/>
    <cellStyle name="20% - 着色 4 2" xfId="82" xr:uid="{471F8F81-C808-41C2-9AC8-A79FC8825231}"/>
    <cellStyle name="20% - 着色 4 2 2" xfId="586" xr:uid="{D729C0F9-2A99-4B21-9878-39069F8794A9}"/>
    <cellStyle name="20% - 着色 5 2" xfId="83" xr:uid="{1DCCD00F-6833-4A6A-B6B3-CE86D3EC1F2D}"/>
    <cellStyle name="20% - 着色 5 2 2" xfId="587" xr:uid="{6B98C920-4C62-4FBC-91F9-9EE6A5DBE7FD}"/>
    <cellStyle name="20% - 着色 6 2" xfId="84" xr:uid="{5F7A0F77-7706-4C5A-B036-7F9A95E7293B}"/>
    <cellStyle name="20% - 着色 6 2 2" xfId="588" xr:uid="{A8F69AF2-1115-47F3-B09B-3533C65FA0AD}"/>
    <cellStyle name="40% - Accent1 2" xfId="242" xr:uid="{D3B7DFEF-6041-4965-A824-0F9D325FC3E6}"/>
    <cellStyle name="40% - Accent1 2 2" xfId="463" xr:uid="{06D274DA-B172-43C6-8725-7D2B430CB555}"/>
    <cellStyle name="40% - Accent1 2 2 2" xfId="685" xr:uid="{DA3D2C8F-1FA9-4932-B531-8C3D55C28138}"/>
    <cellStyle name="40% - Accent1 2 3" xfId="612" xr:uid="{BA43E8D4-691E-4AE0-BB0D-86A5C308B595}"/>
    <cellStyle name="40% - Accent1 3" xfId="354" xr:uid="{734F14BA-FD2D-4BA5-9C4A-061A7B1AF981}"/>
    <cellStyle name="40% - Accent1 3 2" xfId="663" xr:uid="{E11EC343-CEF3-44AB-8D3B-4ECF613C673D}"/>
    <cellStyle name="40% - Accent2 2" xfId="243" xr:uid="{89755259-03DB-437F-BB82-1A2C7CBC174A}"/>
    <cellStyle name="40% - Accent2 2 2" xfId="464" xr:uid="{B476A456-4BBE-4EAD-A0AF-FE1B53B19CAB}"/>
    <cellStyle name="40% - Accent2 2 2 2" xfId="686" xr:uid="{7B92ED8C-1C5F-4BE4-AB1F-3EC4B7B4D6CA}"/>
    <cellStyle name="40% - Accent2 2 3" xfId="613" xr:uid="{BD1A015F-D96F-4410-873B-3A531CE2A1AC}"/>
    <cellStyle name="40% - Accent2 3" xfId="355" xr:uid="{10B98530-A08F-4342-A547-1314BFD07415}"/>
    <cellStyle name="40% - Accent2 3 2" xfId="664" xr:uid="{9B646C67-C314-4248-AA38-467AAA71DC84}"/>
    <cellStyle name="40% - Accent3 2" xfId="244" xr:uid="{544D2942-2043-4634-A1C3-071309CAACF3}"/>
    <cellStyle name="40% - Accent3 2 2" xfId="465" xr:uid="{27601565-1F6F-4FDF-8F23-56C5BC2CE07F}"/>
    <cellStyle name="40% - Accent3 2 2 2" xfId="687" xr:uid="{5BB0E4EA-22C5-4728-B929-12C6FCBC78BD}"/>
    <cellStyle name="40% - Accent3 2 3" xfId="614" xr:uid="{77940F53-3FFF-4872-AB1A-4B0A9112FD39}"/>
    <cellStyle name="40% - Accent3 3" xfId="356" xr:uid="{5B35694A-2FC7-472B-96BD-7972D0178069}"/>
    <cellStyle name="40% - Accent3 3 2" xfId="665" xr:uid="{B7EA9F3F-967E-4899-8CA6-5B8B7466CE0C}"/>
    <cellStyle name="40% - Accent4 2" xfId="245" xr:uid="{C5473AFD-C023-41BD-8AE1-5B10A9EE6978}"/>
    <cellStyle name="40% - Accent4 2 2" xfId="466" xr:uid="{0D36EDD2-18E8-45F5-8CCF-E4190BBAA214}"/>
    <cellStyle name="40% - Accent4 2 2 2" xfId="688" xr:uid="{66D9ADFC-EBA5-4F74-A2F8-D0A71E08F0E1}"/>
    <cellStyle name="40% - Accent4 2 3" xfId="615" xr:uid="{4E9F84E7-8BA7-486C-AF82-0FB43A937D14}"/>
    <cellStyle name="40% - Accent4 3" xfId="357" xr:uid="{8FD0C5AE-A6A2-4736-91C5-CED4739A4A10}"/>
    <cellStyle name="40% - Accent4 3 2" xfId="666" xr:uid="{2931A4AE-C388-4688-B583-7C2F78BE7C1A}"/>
    <cellStyle name="40% - Accent5 2" xfId="246" xr:uid="{494DD01A-EDB5-44EE-9229-2AECE9FB7915}"/>
    <cellStyle name="40% - Accent5 2 2" xfId="467" xr:uid="{718F513B-4F4F-43DA-B927-F116D79F8124}"/>
    <cellStyle name="40% - Accent5 2 2 2" xfId="689" xr:uid="{FFEB5D50-170D-4EF0-AB89-42455E990EF8}"/>
    <cellStyle name="40% - Accent5 2 3" xfId="616" xr:uid="{00D3A74E-E482-450F-A87C-35BC986FA5F8}"/>
    <cellStyle name="40% - Accent5 3" xfId="358" xr:uid="{19E3EDEC-2B53-4A14-B1D5-5983C93ED6D2}"/>
    <cellStyle name="40% - Accent5 3 2" xfId="667" xr:uid="{C41033CC-B96B-4423-9B4A-2100B8ADD427}"/>
    <cellStyle name="40% - Accent6 2" xfId="247" xr:uid="{CFDB327A-EFFF-4F50-B934-FD61CB8CB5A8}"/>
    <cellStyle name="40% - Accent6 2 2" xfId="468" xr:uid="{3B16D801-B344-4470-A3E1-162FB58DD5BD}"/>
    <cellStyle name="40% - Accent6 2 2 2" xfId="690" xr:uid="{3B522BF2-9309-4FF3-85F5-639FC20E979D}"/>
    <cellStyle name="40% - Accent6 2 3" xfId="617" xr:uid="{A30610F7-76C2-47E4-B587-98044FB654B2}"/>
    <cellStyle name="40% - Accent6 3" xfId="359" xr:uid="{FAE33CAE-B339-4794-B1A7-560B2E13E641}"/>
    <cellStyle name="40% - Accent6 3 2" xfId="668" xr:uid="{A3ACA51E-7CE4-452C-90FF-5022D1206871}"/>
    <cellStyle name="40% - 着色 1 2" xfId="85" xr:uid="{A386DA5D-52A8-48FF-8556-656C98711142}"/>
    <cellStyle name="40% - 着色 1 2 2" xfId="589" xr:uid="{F1BC628E-9651-4D82-AAA2-FB8A5518E880}"/>
    <cellStyle name="40% - 着色 2 2" xfId="86" xr:uid="{8ADDE092-BE30-46BD-BC26-4BCF0AB93A1D}"/>
    <cellStyle name="40% - 着色 2 2 2" xfId="590" xr:uid="{8D66E723-8FE0-4F03-9937-65B90C9AB810}"/>
    <cellStyle name="40% - 着色 3 2" xfId="87" xr:uid="{1AA73EC5-0598-4A32-941E-3A028E8D0DA1}"/>
    <cellStyle name="40% - 着色 3 2 2" xfId="591" xr:uid="{03D67A56-81D0-4AC8-BF6E-B661C25E8903}"/>
    <cellStyle name="40% - 着色 4 2" xfId="88" xr:uid="{03A50342-405C-47C6-9FFB-C4B8DA913409}"/>
    <cellStyle name="40% - 着色 4 2 2" xfId="592" xr:uid="{1356CA6F-C28B-43E5-A7DD-0CE31629AD6F}"/>
    <cellStyle name="40% - 着色 5 2" xfId="89" xr:uid="{04A2B49B-E214-4F01-95AD-6AB437716146}"/>
    <cellStyle name="40% - 着色 5 2 2" xfId="593" xr:uid="{F28B40C3-027B-40E0-8CCD-9DB268DAF6AC}"/>
    <cellStyle name="40% - 着色 6 2" xfId="90" xr:uid="{D7548BA4-2DB5-4CD0-B059-02F7999D4099}"/>
    <cellStyle name="40% - 着色 6 2 2" xfId="594" xr:uid="{96844EF4-9542-40B5-BF89-C193A38EDDC5}"/>
    <cellStyle name="60% - 着色 1 2" xfId="91" xr:uid="{30F3660D-F6D3-447F-818B-9608D51A8196}"/>
    <cellStyle name="60% - 着色 2 2" xfId="92" xr:uid="{7A443DF7-15BD-4C45-9411-8736472A12E0}"/>
    <cellStyle name="60% - 着色 3 2" xfId="93" xr:uid="{853768C9-B32F-4D0A-AF11-71DB973B9B41}"/>
    <cellStyle name="60% - 着色 4 2" xfId="94" xr:uid="{364135CD-511A-4BDF-BC00-866B60697468}"/>
    <cellStyle name="60% - 着色 5 2" xfId="95" xr:uid="{FD97D8B2-24F5-4091-A5E7-EEC16912B157}"/>
    <cellStyle name="60% - 着色 6 2" xfId="96" xr:uid="{2EA3774A-26D3-4FA1-8829-E72624D30DD8}"/>
    <cellStyle name="BodyStyle" xfId="568" xr:uid="{8EFA4102-E8C6-468B-968C-1618F1FF9F2F}"/>
    <cellStyle name="BodyStyle 2" xfId="573" xr:uid="{168C785D-56AE-42E9-AB04-218BCD790CD9}"/>
    <cellStyle name="ChildHeaderStyle" xfId="570" xr:uid="{0A2186B5-5982-4DFB-B582-FAEABC3DEF20}"/>
    <cellStyle name="ChildHeaderStyle 2" xfId="575" xr:uid="{01686AA8-041E-41F2-83EF-04959A9009FC}"/>
    <cellStyle name="Comma" xfId="1" builtinId="3"/>
    <cellStyle name="Comma 10" xfId="128" xr:uid="{2547A34F-B60A-411A-BFC6-8A36DD86EE00}"/>
    <cellStyle name="Comma 10 2" xfId="257" xr:uid="{A0D5E825-51B2-49D7-B8DF-0EF6817C4065}"/>
    <cellStyle name="Comma 10 2 2" xfId="478" xr:uid="{E80CBF0E-3642-4140-9156-3D1F1EA87D5F}"/>
    <cellStyle name="Comma 10 3" xfId="367" xr:uid="{8432F9C6-3814-4BAE-B72B-B2E40CF2BB00}"/>
    <cellStyle name="Comma 11" xfId="147" xr:uid="{12828336-9905-4C72-B050-389DA34C0209}"/>
    <cellStyle name="Comma 11 2" xfId="258" xr:uid="{E58DA26C-0CBF-4AF5-B3CF-C2A8F3B010A0}"/>
    <cellStyle name="Comma 11 2 2" xfId="479" xr:uid="{963030BC-5EB3-464F-B209-921D1EACCFC8}"/>
    <cellStyle name="Comma 11 3" xfId="369" xr:uid="{5B37FCE9-6B15-4CA6-8226-FF4C40B8D129}"/>
    <cellStyle name="Comma 12" xfId="148" xr:uid="{F1A60538-EF3E-4C75-AD46-9AA7CBA7D597}"/>
    <cellStyle name="Comma 12 2" xfId="259" xr:uid="{40067442-FD3E-4BD0-BCA6-D872C3255023}"/>
    <cellStyle name="Comma 12 2 2" xfId="480" xr:uid="{B9E16255-1292-4B68-A4D7-88DF2D22470A}"/>
    <cellStyle name="Comma 12 3" xfId="370" xr:uid="{6FB2DF70-D906-4FCB-A6C8-F1259C1CD0ED}"/>
    <cellStyle name="Comma 13" xfId="149" xr:uid="{C1209239-E196-4805-B718-02DF9380CF83}"/>
    <cellStyle name="Comma 13 2" xfId="260" xr:uid="{1F078CC1-303E-4E59-B2D5-2FC63656CBCE}"/>
    <cellStyle name="Comma 13 2 2" xfId="481" xr:uid="{7B57D6C9-19EC-4EE0-9453-1CEE14A4F705}"/>
    <cellStyle name="Comma 13 3" xfId="371" xr:uid="{21A7F06E-AAB4-4F8A-A953-D18680C8429D}"/>
    <cellStyle name="Comma 14" xfId="150" xr:uid="{7FD5246D-CB0D-4377-B0A0-CAB73318CCE2}"/>
    <cellStyle name="Comma 14 2" xfId="261" xr:uid="{BB273A4D-FBA5-45DE-A19D-A138E4C9FC37}"/>
    <cellStyle name="Comma 14 2 2" xfId="482" xr:uid="{1F052D08-94EE-428A-93A1-E28FC3644E01}"/>
    <cellStyle name="Comma 14 3" xfId="372" xr:uid="{4C71FE11-70E7-4118-ABE2-6907FA694097}"/>
    <cellStyle name="Comma 15" xfId="151" xr:uid="{29E33ED3-6F4F-47D9-88CF-8CF90569D6BA}"/>
    <cellStyle name="Comma 15 2" xfId="262" xr:uid="{DB966642-472F-4918-997B-8ACBD0A94D39}"/>
    <cellStyle name="Comma 15 2 2" xfId="483" xr:uid="{3224EB21-E8A2-4E44-82D5-8D9E574654F9}"/>
    <cellStyle name="Comma 15 3" xfId="373" xr:uid="{E5615B76-BF60-4903-89F4-196DE9E0225B}"/>
    <cellStyle name="Comma 16" xfId="152" xr:uid="{FBBFFC21-FB0F-4A96-97DE-838C1BAF7F2C}"/>
    <cellStyle name="Comma 16 2" xfId="263" xr:uid="{79A699A8-3ECA-4608-A2A9-EE32B279561D}"/>
    <cellStyle name="Comma 16 2 2" xfId="484" xr:uid="{230ED9AA-7284-41FE-B404-FFE21A0AAF84}"/>
    <cellStyle name="Comma 16 3" xfId="374" xr:uid="{824FC186-AFCC-4C8D-B29D-F9FAC282B17F}"/>
    <cellStyle name="Comma 17" xfId="153" xr:uid="{3EB1EC22-4571-445A-AA8D-E7E4D53374BB}"/>
    <cellStyle name="Comma 17 2" xfId="264" xr:uid="{A8FD90E9-34AF-4F2A-9E58-2BB661063119}"/>
    <cellStyle name="Comma 17 2 2" xfId="485" xr:uid="{CDB9511B-A70C-4812-8003-99C0BA441547}"/>
    <cellStyle name="Comma 17 3" xfId="375" xr:uid="{AF9426DD-A458-4BA3-8A5B-40087D5C78C8}"/>
    <cellStyle name="Comma 18" xfId="154" xr:uid="{872AAF3F-3F7B-4777-9BD0-5D0403E7CAF9}"/>
    <cellStyle name="Comma 18 2" xfId="265" xr:uid="{E1AA13E7-8F0C-4A51-ACEB-32573759BBAC}"/>
    <cellStyle name="Comma 18 2 2" xfId="486" xr:uid="{6D1401E4-92FC-4A87-8F17-BFE22B2A55CD}"/>
    <cellStyle name="Comma 18 3" xfId="376" xr:uid="{BD30820B-7433-4AAF-B21F-0BDE46CBF71C}"/>
    <cellStyle name="Comma 19" xfId="155" xr:uid="{31FDC280-A740-4806-B30B-626188758337}"/>
    <cellStyle name="Comma 19 2" xfId="266" xr:uid="{72553866-3E6E-4496-900D-771C9B017E2E}"/>
    <cellStyle name="Comma 19 2 2" xfId="487" xr:uid="{E8C11696-079C-48D4-9699-F81B3E424376}"/>
    <cellStyle name="Comma 19 3" xfId="377" xr:uid="{5A0A848C-8203-4D75-AF02-26F483412602}"/>
    <cellStyle name="Comma 2" xfId="7" xr:uid="{00000000-0005-0000-0000-000001000000}"/>
    <cellStyle name="Comma 2 2" xfId="19" xr:uid="{00000000-0005-0000-0000-000002000000}"/>
    <cellStyle name="Comma 2 2 2" xfId="378" xr:uid="{920AFF33-6F1E-4A15-8CA9-78B0A9171946}"/>
    <cellStyle name="Comma 2 2 3" xfId="156" xr:uid="{AC08CF25-5D41-4470-9DE7-2C9A93E2D56A}"/>
    <cellStyle name="Comma 2 3" xfId="31" xr:uid="{00000000-0005-0000-0000-000003000000}"/>
    <cellStyle name="Comma 2 3 2" xfId="488" xr:uid="{FEBA4861-D883-4727-BFE8-A5D23E4DFAAD}"/>
    <cellStyle name="Comma 2 3 3" xfId="267" xr:uid="{61826208-846C-4B27-A083-B5417A87EA2D}"/>
    <cellStyle name="Comma 2 4" xfId="44" xr:uid="{00000000-0005-0000-0000-000004000000}"/>
    <cellStyle name="Comma 2 4 2" xfId="525" xr:uid="{05677F87-7713-4104-9FAC-ED351AFF866E}"/>
    <cellStyle name="Comma 2 4 2 2" xfId="702" xr:uid="{35F1A138-4739-4696-BECA-5A13289AE3BF}"/>
    <cellStyle name="Comma 2 4 3" xfId="304" xr:uid="{F1D5F996-86CC-47B3-B860-3B89AF94F8A3}"/>
    <cellStyle name="Comma 2 4 4" xfId="629" xr:uid="{27CE5BED-386F-4FAB-9F81-4536F43336C0}"/>
    <cellStyle name="Comma 2 5" xfId="56" xr:uid="{00000000-0005-0000-0000-000005000000}"/>
    <cellStyle name="Comma 2 5 2" xfId="547" xr:uid="{B525F4D7-A5C1-4167-8B31-78F41918C135}"/>
    <cellStyle name="Comma 2 5 2 2" xfId="712" xr:uid="{CF8546BF-EF26-4525-8839-228FB399A359}"/>
    <cellStyle name="Comma 2 5 3" xfId="327" xr:uid="{7B52F1CF-39FE-4702-8AC9-9986ADBE90E4}"/>
    <cellStyle name="Comma 2 5 4" xfId="640" xr:uid="{8D1C5A6D-E668-4E48-B54D-809B7E252464}"/>
    <cellStyle name="Comma 2 6" xfId="340" xr:uid="{13DAF5C2-E5A6-45F7-B024-6B51F7121BBA}"/>
    <cellStyle name="Comma 2 6 2" xfId="555" xr:uid="{DD29723C-9703-451D-A40B-808C6E14CC53}"/>
    <cellStyle name="Comma 2 6 2 2" xfId="718" xr:uid="{8F627A7D-DF6E-4F94-B69F-9FECF7CB0AFA}"/>
    <cellStyle name="Comma 2 6 3" xfId="651" xr:uid="{F4C08D5E-1D88-4364-979F-7E9662392C4F}"/>
    <cellStyle name="Comma 2 7" xfId="366" xr:uid="{B66EE1ED-7FAD-40D9-BD1B-CAFC45056E1A}"/>
    <cellStyle name="Comma 2 8" xfId="127" xr:uid="{EC521451-0C83-43C1-913C-835272BD625B}"/>
    <cellStyle name="Comma 20" xfId="157" xr:uid="{947AB215-174F-48CE-9400-AD4DF241DC1C}"/>
    <cellStyle name="Comma 20 2" xfId="268" xr:uid="{F179C24D-7C27-45CF-8478-4C4E37895937}"/>
    <cellStyle name="Comma 20 2 2" xfId="489" xr:uid="{A3D95AD8-717F-4812-9030-887739A4CEA9}"/>
    <cellStyle name="Comma 20 3" xfId="379" xr:uid="{7CFBB1A1-D5CE-4FB5-966B-BBF0213C7772}"/>
    <cellStyle name="Comma 21" xfId="158" xr:uid="{9AFB87C2-D358-46BC-9BDE-B43723C2F410}"/>
    <cellStyle name="Comma 21 2" xfId="269" xr:uid="{8293CB76-D08F-40BC-82B9-D5A7FA031628}"/>
    <cellStyle name="Comma 21 2 2" xfId="490" xr:uid="{815FD70F-C734-4838-97CF-7F60D5E9F195}"/>
    <cellStyle name="Comma 21 3" xfId="380" xr:uid="{9F3461B5-ADF2-4482-BEE1-D29037B5DE6C}"/>
    <cellStyle name="Comma 22" xfId="159" xr:uid="{187CED66-EBFF-449B-8EB9-5397F99076FC}"/>
    <cellStyle name="Comma 22 2" xfId="270" xr:uid="{4D35E429-11C4-44D7-A93B-57A34FD1B128}"/>
    <cellStyle name="Comma 22 2 2" xfId="491" xr:uid="{AE4EBF64-4B92-46B4-97D5-DFB4C652A7A4}"/>
    <cellStyle name="Comma 22 3" xfId="381" xr:uid="{ADDA2038-1D5E-414C-965A-DCCB7621FD57}"/>
    <cellStyle name="Comma 23" xfId="189" xr:uid="{5A29CA88-D8C2-4676-8D83-7EA957812F8B}"/>
    <cellStyle name="Comma 23 2" xfId="278" xr:uid="{842BAE66-5422-48DE-8E55-6FD7A703BF15}"/>
    <cellStyle name="Comma 23 2 2" xfId="499" xr:uid="{4968D2AD-8CDF-4705-88D6-5A5166D4BFD5}"/>
    <cellStyle name="Comma 23 3" xfId="410" xr:uid="{472861A9-F8C8-47DC-8843-5D90449E246C}"/>
    <cellStyle name="Comma 24" xfId="191" xr:uid="{92D5CE62-A31D-4CFF-8F05-2E9A5E75C614}"/>
    <cellStyle name="Comma 24 2" xfId="279" xr:uid="{A5981D84-9CAA-48EE-AB66-7CED8C995B0A}"/>
    <cellStyle name="Comma 24 2 2" xfId="500" xr:uid="{8F91E7F4-6BD3-4F3E-8998-393240E987BC}"/>
    <cellStyle name="Comma 24 3" xfId="412" xr:uid="{8A6F7D8D-D7DC-4B2B-B6C6-CA911FDDD718}"/>
    <cellStyle name="Comma 25" xfId="193" xr:uid="{4A81031B-BB60-42DF-A0C5-766514FECE3E}"/>
    <cellStyle name="Comma 25 2" xfId="280" xr:uid="{681BCEC8-A51D-43A0-9EBB-4197BCEEC8B7}"/>
    <cellStyle name="Comma 25 2 2" xfId="501" xr:uid="{6E3F1949-895B-46C7-BFC7-58A1C56C1607}"/>
    <cellStyle name="Comma 25 3" xfId="414" xr:uid="{CF9142D8-B167-40AD-8B3C-E5FFA9BD8021}"/>
    <cellStyle name="Comma 26" xfId="195" xr:uid="{DB888FA2-358B-4064-9B35-6D87C3680677}"/>
    <cellStyle name="Comma 26 2" xfId="281" xr:uid="{83936760-D664-4EC7-AB8A-B02C9FFB923F}"/>
    <cellStyle name="Comma 26 2 2" xfId="502" xr:uid="{F6BF72FC-E4F2-4912-BD99-05D8CB6242E8}"/>
    <cellStyle name="Comma 26 3" xfId="416" xr:uid="{8CD1DCDE-7D12-4558-8EB8-63AD8DAEE5A2}"/>
    <cellStyle name="Comma 27" xfId="197" xr:uid="{A8B98195-4F39-49E1-8F4C-3DEE02DC7351}"/>
    <cellStyle name="Comma 27 2" xfId="282" xr:uid="{FA10FB5D-2838-45BA-BE16-39DCFA2DF59A}"/>
    <cellStyle name="Comma 27 2 2" xfId="503" xr:uid="{6514CE84-D269-4453-85D5-7D2F4F8F4D53}"/>
    <cellStyle name="Comma 27 3" xfId="418" xr:uid="{3DC3F4A6-0617-4BBC-9CCA-5AFA8F696913}"/>
    <cellStyle name="Comma 28" xfId="199" xr:uid="{7652FDD2-C699-4DB1-8A54-D92F9E190374}"/>
    <cellStyle name="Comma 28 2" xfId="283" xr:uid="{64239713-5D3A-4BCE-BBF7-A0A0A6FD2693}"/>
    <cellStyle name="Comma 28 2 2" xfId="504" xr:uid="{3FE6AC0E-8C0B-4CF2-BC02-5E7FA2443447}"/>
    <cellStyle name="Comma 28 3" xfId="420" xr:uid="{BF0ED008-109A-48B9-B959-C1E8C3EC456C}"/>
    <cellStyle name="Comma 29" xfId="201" xr:uid="{F357C329-8CD8-42FB-B3FB-9BF6AC9FB55D}"/>
    <cellStyle name="Comma 29 2" xfId="284" xr:uid="{0B128C2A-C886-47A1-8C85-BE12FC623955}"/>
    <cellStyle name="Comma 29 2 2" xfId="505" xr:uid="{2F1841D3-ECBB-44C1-8745-4E1759740254}"/>
    <cellStyle name="Comma 29 3" xfId="422" xr:uid="{3130039F-AEA5-4661-AEED-65A0996B071C}"/>
    <cellStyle name="Comma 3" xfId="9" xr:uid="{00000000-0005-0000-0000-000006000000}"/>
    <cellStyle name="Comma 3 2" xfId="21" xr:uid="{00000000-0005-0000-0000-000007000000}"/>
    <cellStyle name="Comma 3 2 2" xfId="492" xr:uid="{7F101DDE-C3FA-4362-AEF3-E7F93F1D37DA}"/>
    <cellStyle name="Comma 3 2 3" xfId="271" xr:uid="{ACC50A01-68E1-461D-8A29-2D1A9AF7DD2D}"/>
    <cellStyle name="Comma 3 3" xfId="33" xr:uid="{00000000-0005-0000-0000-000008000000}"/>
    <cellStyle name="Comma 3 3 2" xfId="527" xr:uid="{987644E9-A629-4F16-B907-5393DA64C09D}"/>
    <cellStyle name="Comma 3 3 2 2" xfId="704" xr:uid="{BD3E6F64-D684-4423-A420-06BF83A7B70F}"/>
    <cellStyle name="Comma 3 3 3" xfId="306" xr:uid="{482183C4-AF37-4EA8-9DFF-10E28A09EF15}"/>
    <cellStyle name="Comma 3 3 4" xfId="631" xr:uid="{D60357E2-B599-4597-9009-E23ECBEE66FE}"/>
    <cellStyle name="Comma 3 4" xfId="46" xr:uid="{00000000-0005-0000-0000-000009000000}"/>
    <cellStyle name="Comma 3 4 2" xfId="548" xr:uid="{9834A66C-C712-4FB0-BE99-D29E690CA55F}"/>
    <cellStyle name="Comma 3 4 2 2" xfId="713" xr:uid="{D2DF7000-DFE0-4692-BCF9-141376416EAB}"/>
    <cellStyle name="Comma 3 4 3" xfId="329" xr:uid="{7D7E443F-3190-4D77-83BE-B864A4F2E806}"/>
    <cellStyle name="Comma 3 4 4" xfId="642" xr:uid="{A7777FF9-2710-45DA-920E-5BAC2B7FF1BA}"/>
    <cellStyle name="Comma 3 5" xfId="58" xr:uid="{00000000-0005-0000-0000-00000A000000}"/>
    <cellStyle name="Comma 3 5 2" xfId="556" xr:uid="{D05561C7-95EA-4A0C-818F-FBEBFC0ED473}"/>
    <cellStyle name="Comma 3 5 2 2" xfId="719" xr:uid="{1A245672-4D93-4BB8-95C4-331595FFA91B}"/>
    <cellStyle name="Comma 3 5 3" xfId="341" xr:uid="{472AF9EC-CA22-467E-A29F-C727EEE1267C}"/>
    <cellStyle name="Comma 3 5 4" xfId="652" xr:uid="{88CF8CC2-DDAD-4C8C-9773-D8BB5AD45E08}"/>
    <cellStyle name="Comma 3 6" xfId="382" xr:uid="{12F425CB-7AA0-430F-B68B-D7FC72B8A27B}"/>
    <cellStyle name="Comma 3 7" xfId="160" xr:uid="{0C1354CA-DA0F-46A5-A105-A03472E4F515}"/>
    <cellStyle name="Comma 30" xfId="208" xr:uid="{3833E079-9AE0-49DB-8F27-247DE467A13A}"/>
    <cellStyle name="Comma 30 2" xfId="285" xr:uid="{73FDA237-4F40-4FD1-9788-20F4C9B134EA}"/>
    <cellStyle name="Comma 30 2 2" xfId="506" xr:uid="{D495C496-91B3-4B90-98F6-6D18F5576264}"/>
    <cellStyle name="Comma 30 3" xfId="429" xr:uid="{E61F6C54-950C-4A28-A067-FBC1A6BCA984}"/>
    <cellStyle name="Comma 31" xfId="213" xr:uid="{2C396A2B-4FE4-4013-9FB4-47D4172FBCAB}"/>
    <cellStyle name="Comma 31 2" xfId="286" xr:uid="{33552973-11D2-4127-9011-7395BC380FA8}"/>
    <cellStyle name="Comma 31 2 2" xfId="507" xr:uid="{F669A7D7-CA01-4337-ACBB-3DC19A3C15B9}"/>
    <cellStyle name="Comma 31 3" xfId="434" xr:uid="{3A652E28-9972-45F8-8162-C40F46BA8ED7}"/>
    <cellStyle name="Comma 32" xfId="216" xr:uid="{B7CF6C8C-60A4-4AE6-8690-4A6485913D7A}"/>
    <cellStyle name="Comma 32 2" xfId="287" xr:uid="{8D6B31D5-F37B-46FA-AE81-91EDD584918A}"/>
    <cellStyle name="Comma 32 2 2" xfId="508" xr:uid="{0E2F4F08-2D4B-4CB7-9A52-0F274426568B}"/>
    <cellStyle name="Comma 32 3" xfId="437" xr:uid="{719F7608-AE7F-4840-B665-820362023C13}"/>
    <cellStyle name="Comma 33" xfId="226" xr:uid="{C9E55FD0-D89B-4E7B-90BD-3D5C46141E18}"/>
    <cellStyle name="Comma 33 2" xfId="288" xr:uid="{E149156C-19E6-416E-A615-0418B66A6849}"/>
    <cellStyle name="Comma 33 2 2" xfId="509" xr:uid="{FBB48C9E-1E7F-411C-8F08-E379C51699CF}"/>
    <cellStyle name="Comma 33 3" xfId="447" xr:uid="{650C2BE5-5757-40EC-8E61-3F35C8EB07D7}"/>
    <cellStyle name="Comma 34" xfId="230" xr:uid="{6F31E91B-FD05-4C69-8379-BE51692E6B14}"/>
    <cellStyle name="Comma 34 2" xfId="289" xr:uid="{B6171C5A-C22D-4CDD-B298-4D711A44C151}"/>
    <cellStyle name="Comma 34 2 2" xfId="510" xr:uid="{12374F6E-223B-4EE0-A39D-6985B14B0906}"/>
    <cellStyle name="Comma 34 3" xfId="451" xr:uid="{40BE0394-1997-4B15-97C4-8CC8FE546719}"/>
    <cellStyle name="Comma 35" xfId="298" xr:uid="{5AA4B845-DB69-4D45-80AD-1F512FF01846}"/>
    <cellStyle name="Comma 35 2" xfId="519" xr:uid="{9790F712-3667-444E-A9B6-4E3386D62939}"/>
    <cellStyle name="Comma 36" xfId="302" xr:uid="{E6E18273-6D6F-4E9E-BFC2-EEF2E025D287}"/>
    <cellStyle name="Comma 36 2" xfId="523" xr:uid="{C1E211A0-B66F-4818-B2BC-5CB18DF0985B}"/>
    <cellStyle name="Comma 37" xfId="310" xr:uid="{331DAA9A-6219-431C-BFF4-3117A85809EB}"/>
    <cellStyle name="Comma 37 2" xfId="531" xr:uid="{DBABC301-32EE-4D4C-8144-C7F7649ADEC7}"/>
    <cellStyle name="Comma 38" xfId="320" xr:uid="{DB3B225B-16A5-49D9-92C6-14A262D5C846}"/>
    <cellStyle name="Comma 38 2" xfId="541" xr:uid="{2A8F70F2-EB68-4788-BA22-0C8C17A6753B}"/>
    <cellStyle name="Comma 39" xfId="322" xr:uid="{660ECE59-E26A-4536-908B-343A3DEE789B}"/>
    <cellStyle name="Comma 39 2" xfId="543" xr:uid="{F01EC88B-21E8-41BF-96AD-2E462CF4FFC6}"/>
    <cellStyle name="Comma 4" xfId="11" xr:uid="{00000000-0005-0000-0000-00000B000000}"/>
    <cellStyle name="Comma 4 2" xfId="23" xr:uid="{00000000-0005-0000-0000-00000C000000}"/>
    <cellStyle name="Comma 4 2 2" xfId="493" xr:uid="{F2954026-0397-43D2-9754-BBAE741E9E02}"/>
    <cellStyle name="Comma 4 2 3" xfId="272" xr:uid="{51F146EF-783B-4A02-A9CD-CE899EA7A931}"/>
    <cellStyle name="Comma 4 3" xfId="35" xr:uid="{00000000-0005-0000-0000-00000D000000}"/>
    <cellStyle name="Comma 4 3 2" xfId="528" xr:uid="{343E6A42-B74F-40F5-91D2-E6ADC4AE594C}"/>
    <cellStyle name="Comma 4 3 2 2" xfId="705" xr:uid="{2374D4ED-6E01-4F65-B3B9-0D2AA22B1B48}"/>
    <cellStyle name="Comma 4 3 3" xfId="307" xr:uid="{A962BC1D-3705-44A6-92A3-898097924B08}"/>
    <cellStyle name="Comma 4 3 4" xfId="632" xr:uid="{F3D54DBA-6BBD-44A5-949F-0F58F7DE795C}"/>
    <cellStyle name="Comma 4 4" xfId="48" xr:uid="{00000000-0005-0000-0000-00000E000000}"/>
    <cellStyle name="Comma 4 4 2" xfId="549" xr:uid="{6AC96A58-4F5E-476C-806D-10D52A0DFCB6}"/>
    <cellStyle name="Comma 4 4 2 2" xfId="714" xr:uid="{9D7C4B01-BFCB-4E69-A5F9-12C5C1D92183}"/>
    <cellStyle name="Comma 4 4 3" xfId="331" xr:uid="{362479E6-6122-47F4-99A3-23E796337323}"/>
    <cellStyle name="Comma 4 4 4" xfId="644" xr:uid="{E76E8595-1DA9-40A8-AC03-4FF88CB8F3A1}"/>
    <cellStyle name="Comma 4 5" xfId="60" xr:uid="{00000000-0005-0000-0000-00000F000000}"/>
    <cellStyle name="Comma 4 5 2" xfId="557" xr:uid="{929AC574-49ED-4833-BD25-8F9BB3BF2AE4}"/>
    <cellStyle name="Comma 4 5 2 2" xfId="720" xr:uid="{2415E010-DBA8-4A62-8A65-7B9C0677460F}"/>
    <cellStyle name="Comma 4 5 3" xfId="342" xr:uid="{F2C2468D-43DD-44A9-8DEE-EDD4D7B82D97}"/>
    <cellStyle name="Comma 4 5 4" xfId="653" xr:uid="{C9FEF2D3-D534-4679-9A50-1E1C31B1CD59}"/>
    <cellStyle name="Comma 4 6" xfId="383" xr:uid="{5DB22519-5C09-4544-ABFD-E0468A82A3B5}"/>
    <cellStyle name="Comma 4 7" xfId="161" xr:uid="{33160322-0452-44BE-A64E-F1A4E1AC5884}"/>
    <cellStyle name="Comma 40" xfId="325" xr:uid="{2EA9BC98-C0DD-4240-B57B-4C5AEEA98802}"/>
    <cellStyle name="Comma 40 2" xfId="546" xr:uid="{FB5D4C0E-2698-4989-A0C1-29DE0FDF2F9C}"/>
    <cellStyle name="Comma 41" xfId="339" xr:uid="{1591B4C2-FFB3-4E22-8D76-D45D72C81AB6}"/>
    <cellStyle name="Comma 41 2" xfId="554" xr:uid="{AEC3EB1D-8FFD-4316-B957-664C5E3482EB}"/>
    <cellStyle name="Comma 42" xfId="360" xr:uid="{CDE44D97-33B2-45B3-A07C-04E5720E2F39}"/>
    <cellStyle name="Comma 43" xfId="564" xr:uid="{434431BE-2A72-442D-B9D7-192814E91F87}"/>
    <cellStyle name="Comma 5" xfId="13" xr:uid="{00000000-0005-0000-0000-000010000000}"/>
    <cellStyle name="Comma 5 2" xfId="25" xr:uid="{00000000-0005-0000-0000-000011000000}"/>
    <cellStyle name="Comma 5 2 2" xfId="494" xr:uid="{F9E170B2-C678-4107-8631-291CD3EDFD05}"/>
    <cellStyle name="Comma 5 2 3" xfId="273" xr:uid="{3612A513-C830-43D2-8766-518887286610}"/>
    <cellStyle name="Comma 5 3" xfId="37" xr:uid="{00000000-0005-0000-0000-000012000000}"/>
    <cellStyle name="Comma 5 3 2" xfId="533" xr:uid="{F687E02A-6D99-448C-BF33-7C01FABF4979}"/>
    <cellStyle name="Comma 5 3 2 2" xfId="707" xr:uid="{1D20D07A-81A5-4FD2-B67E-20F4FAD10BDA}"/>
    <cellStyle name="Comma 5 3 3" xfId="312" xr:uid="{B874DDA0-E1AD-4563-A417-03B0B0579E1E}"/>
    <cellStyle name="Comma 5 3 4" xfId="634" xr:uid="{4650F8E9-872C-4020-B1E6-12EB54A2E80C}"/>
    <cellStyle name="Comma 5 4" xfId="50" xr:uid="{00000000-0005-0000-0000-000013000000}"/>
    <cellStyle name="Comma 5 4 2" xfId="550" xr:uid="{C42776DD-7120-4450-B9BE-21DE11FE5A38}"/>
    <cellStyle name="Comma 5 4 2 2" xfId="715" xr:uid="{4186D7C4-5F82-4E20-8CD6-0B1F7E0E5762}"/>
    <cellStyle name="Comma 5 4 3" xfId="333" xr:uid="{0613500A-7855-4657-A270-DFF62E926DB1}"/>
    <cellStyle name="Comma 5 4 4" xfId="646" xr:uid="{292F4B06-8F30-4F6A-BFB2-671E53168644}"/>
    <cellStyle name="Comma 5 5" xfId="62" xr:uid="{00000000-0005-0000-0000-000014000000}"/>
    <cellStyle name="Comma 5 5 2" xfId="558" xr:uid="{5B28CEF5-2B93-4D81-8CC8-FE3EA1E21045}"/>
    <cellStyle name="Comma 5 5 2 2" xfId="721" xr:uid="{007F1A8D-C7D6-4089-821F-7E5158EA40FC}"/>
    <cellStyle name="Comma 5 5 3" xfId="343" xr:uid="{DC3AEE36-0CFB-42DC-AD61-7849B18AA2C9}"/>
    <cellStyle name="Comma 5 5 4" xfId="654" xr:uid="{6748DC93-CA89-4CCB-9CD3-117E403B58A9}"/>
    <cellStyle name="Comma 5 6" xfId="384" xr:uid="{B3D8EFEB-BD5B-4777-BBAB-CAACC3082994}"/>
    <cellStyle name="Comma 5 7" xfId="162" xr:uid="{DAC6A638-EDE4-4478-80EA-01A0667C2EEB}"/>
    <cellStyle name="Comma 6" xfId="15" xr:uid="{00000000-0005-0000-0000-000015000000}"/>
    <cellStyle name="Comma 6 2" xfId="27" xr:uid="{00000000-0005-0000-0000-000016000000}"/>
    <cellStyle name="Comma 6 2 2" xfId="495" xr:uid="{BDC4BB4D-837E-40D1-A52D-FAF02FAC070B}"/>
    <cellStyle name="Comma 6 2 3" xfId="274" xr:uid="{5A4F06FE-DCC3-4209-A36E-A3F8EC0406C3}"/>
    <cellStyle name="Comma 6 3" xfId="39" xr:uid="{00000000-0005-0000-0000-000017000000}"/>
    <cellStyle name="Comma 6 3 2" xfId="535" xr:uid="{C04A88FF-8B6C-4BB3-A5FA-52F1FEAA7D5C}"/>
    <cellStyle name="Comma 6 3 2 2" xfId="709" xr:uid="{268571A4-1063-4A02-9E03-6EB8B17E5C3A}"/>
    <cellStyle name="Comma 6 3 3" xfId="314" xr:uid="{CA7193B8-FBF2-48E7-87F9-6E09910B0FD9}"/>
    <cellStyle name="Comma 6 3 4" xfId="636" xr:uid="{3E00FFDB-0CDB-49B0-A2F2-5B7B46494406}"/>
    <cellStyle name="Comma 6 4" xfId="52" xr:uid="{00000000-0005-0000-0000-000018000000}"/>
    <cellStyle name="Comma 6 4 2" xfId="551" xr:uid="{583C6B2A-DB27-4EFA-B37F-FB26682B0ADF}"/>
    <cellStyle name="Comma 6 4 2 2" xfId="716" xr:uid="{8445584C-B3F3-423A-AB6C-F7497D37875A}"/>
    <cellStyle name="Comma 6 4 3" xfId="335" xr:uid="{8D60724B-054A-4FEA-8988-35D0FF8CEFFA}"/>
    <cellStyle name="Comma 6 4 4" xfId="648" xr:uid="{6FC0D18B-4A85-44DA-A616-BC4395361C13}"/>
    <cellStyle name="Comma 6 5" xfId="64" xr:uid="{00000000-0005-0000-0000-000019000000}"/>
    <cellStyle name="Comma 6 5 2" xfId="559" xr:uid="{D83B25AB-2248-4874-933F-936161473FFA}"/>
    <cellStyle name="Comma 6 5 2 2" xfId="722" xr:uid="{618EA6C9-C34B-4BF8-B5DB-C152D6098FBE}"/>
    <cellStyle name="Comma 6 5 3" xfId="344" xr:uid="{920A6E22-84A9-4739-AC00-7CA4F1EAB5F6}"/>
    <cellStyle name="Comma 6 5 4" xfId="655" xr:uid="{82A1C183-5813-4E93-B4D0-4BB7D372CE12}"/>
    <cellStyle name="Comma 6 6" xfId="385" xr:uid="{8CB3420B-2237-45EF-A22A-7136A548E306}"/>
    <cellStyle name="Comma 6 7" xfId="163" xr:uid="{B5EBA652-03B5-49BE-BD97-86572BCA8935}"/>
    <cellStyle name="Comma 7" xfId="17" xr:uid="{00000000-0005-0000-0000-00001A000000}"/>
    <cellStyle name="Comma 7 2" xfId="29" xr:uid="{00000000-0005-0000-0000-00001B000000}"/>
    <cellStyle name="Comma 7 2 2" xfId="496" xr:uid="{DC15877F-C2F3-4FCE-866F-A225D5068D4E}"/>
    <cellStyle name="Comma 7 2 3" xfId="275" xr:uid="{19FE1B94-FC68-49AD-A947-925F1A81DF6E}"/>
    <cellStyle name="Comma 7 3" xfId="41" xr:uid="{00000000-0005-0000-0000-00001C000000}"/>
    <cellStyle name="Comma 7 3 2" xfId="537" xr:uid="{2EF8A79E-E53F-456E-9D25-C212787330BB}"/>
    <cellStyle name="Comma 7 3 2 2" xfId="711" xr:uid="{7C2DA47F-51CE-4CE9-8456-391753B46B9B}"/>
    <cellStyle name="Comma 7 3 3" xfId="316" xr:uid="{63BA38B0-5A1B-4EDF-9D54-672510F690D3}"/>
    <cellStyle name="Comma 7 3 4" xfId="638" xr:uid="{4B16F7E7-8C61-4125-B610-1272829E6449}"/>
    <cellStyle name="Comma 7 4" xfId="54" xr:uid="{00000000-0005-0000-0000-00001D000000}"/>
    <cellStyle name="Comma 7 4 2" xfId="552" xr:uid="{BB5410E0-7394-4933-A45C-19A8884F4137}"/>
    <cellStyle name="Comma 7 4 2 2" xfId="717" xr:uid="{27659D88-F6F7-451B-8502-E2AC6A3A5CCE}"/>
    <cellStyle name="Comma 7 4 3" xfId="337" xr:uid="{3FD19E0D-69F8-45CA-80F7-ACB834A6B9E6}"/>
    <cellStyle name="Comma 7 4 4" xfId="650" xr:uid="{E1D174DC-DA3F-4B65-B07F-A0C0653F05DA}"/>
    <cellStyle name="Comma 7 5" xfId="66" xr:uid="{00000000-0005-0000-0000-00001E000000}"/>
    <cellStyle name="Comma 7 5 2" xfId="560" xr:uid="{ACA0389C-AE59-4370-8EDF-A1E5F95D5CCD}"/>
    <cellStyle name="Comma 7 5 2 2" xfId="723" xr:uid="{00A1D9D8-8C15-4EC0-B2B6-15E9F1E65928}"/>
    <cellStyle name="Comma 7 5 3" xfId="345" xr:uid="{62935A3D-82F9-4626-963B-7E3DF36FF280}"/>
    <cellStyle name="Comma 7 5 4" xfId="656" xr:uid="{8E1E2BC4-3445-42A4-8331-64ADC0715D38}"/>
    <cellStyle name="Comma 7 6" xfId="386" xr:uid="{C23FAB48-2265-41EA-9AB9-062695C55B76}"/>
    <cellStyle name="Comma 7 7" xfId="164" xr:uid="{FE531766-10A9-40EB-A8F0-E1BE35727B8A}"/>
    <cellStyle name="Comma 8" xfId="5" xr:uid="{00000000-0005-0000-0000-00001F000000}"/>
    <cellStyle name="Comma 8 2" xfId="276" xr:uid="{85BF3986-859B-487B-9C88-2C7BE8B13BBB}"/>
    <cellStyle name="Comma 8 2 2" xfId="497" xr:uid="{0949E667-B859-4757-A429-9031F69A407A}"/>
    <cellStyle name="Comma 8 3" xfId="387" xr:uid="{DFE0CE3A-C7EF-4342-8364-049176CE0E9F}"/>
    <cellStyle name="Comma 8 4" xfId="165" xr:uid="{DFEADF5D-D4FA-48C5-9391-534C109640F2}"/>
    <cellStyle name="Comma 9" xfId="166" xr:uid="{F2DDA694-04D6-4F4B-A739-3FB0865ED94D}"/>
    <cellStyle name="Comma 9 2" xfId="277" xr:uid="{55C2D906-C94A-40E2-88FC-AC71779C91A3}"/>
    <cellStyle name="Comma 9 2 2" xfId="498" xr:uid="{9297A676-E3B8-459B-822E-E82BCD688C4E}"/>
    <cellStyle name="Comma 9 3" xfId="388" xr:uid="{FF28B15C-9001-4069-8BDB-573EB03E0C14}"/>
    <cellStyle name="Currency" xfId="2" builtinId="4"/>
    <cellStyle name="Currency 10" xfId="129" xr:uid="{237B9F2D-D98A-4846-B29F-EF22425EA1A2}"/>
    <cellStyle name="Currency 10 2" xfId="368" xr:uid="{B397CFCC-6205-453B-9A7F-C17033F8FA7D}"/>
    <cellStyle name="Currency 11" xfId="167" xr:uid="{22D61243-6855-4173-BA23-63F03A88D7FA}"/>
    <cellStyle name="Currency 11 2" xfId="389" xr:uid="{9735F6AC-02B6-4087-8111-9CE1098972E3}"/>
    <cellStyle name="Currency 12" xfId="168" xr:uid="{CE81C494-B1E9-4155-8E97-6BAD58AD175A}"/>
    <cellStyle name="Currency 12 2" xfId="390" xr:uid="{F28F03A1-5054-403F-9D61-B8D5CDC0A204}"/>
    <cellStyle name="Currency 13" xfId="169" xr:uid="{47D294CB-10E6-4A9A-A62E-935A38FD7355}"/>
    <cellStyle name="Currency 13 2" xfId="391" xr:uid="{F631C20F-BC0E-4B2D-9E17-8F008C7FED31}"/>
    <cellStyle name="Currency 14" xfId="170" xr:uid="{87141E35-0605-4959-A658-57006424D9AC}"/>
    <cellStyle name="Currency 14 2" xfId="392" xr:uid="{763ABE6B-EF14-4D89-851A-A33B323767F9}"/>
    <cellStyle name="Currency 15" xfId="171" xr:uid="{8EE4B30D-B146-4E93-8C36-2379A41CF8E4}"/>
    <cellStyle name="Currency 15 2" xfId="393" xr:uid="{1B1AE239-ABD2-40A9-9E79-365A564E70B9}"/>
    <cellStyle name="Currency 16" xfId="172" xr:uid="{6B4B756D-2E98-4C4E-91F9-A54335A02EA7}"/>
    <cellStyle name="Currency 16 2" xfId="394" xr:uid="{ABC10EFE-CC0C-47B1-971B-DF8DE3C64032}"/>
    <cellStyle name="Currency 17" xfId="173" xr:uid="{18FCF6A8-233C-4BAE-8FD0-D0BDFDE00D7E}"/>
    <cellStyle name="Currency 17 2" xfId="395" xr:uid="{747478AC-78B4-47AE-B70E-683E50401724}"/>
    <cellStyle name="Currency 18" xfId="174" xr:uid="{13FE1E32-4A74-4A30-9E54-B686C39E5BFA}"/>
    <cellStyle name="Currency 18 2" xfId="396" xr:uid="{83D5E11E-67DA-409E-A71D-F6704A6852A5}"/>
    <cellStyle name="Currency 19" xfId="175" xr:uid="{AD4A3A68-BEE1-4CD4-AF94-501E74CA2011}"/>
    <cellStyle name="Currency 19 2" xfId="397" xr:uid="{86035DC0-E85C-47A5-92B0-AF816F24D413}"/>
    <cellStyle name="Currency 2" xfId="67" xr:uid="{00000000-0005-0000-0000-000021000000}"/>
    <cellStyle name="Currency 2 2" xfId="398" xr:uid="{623EB151-7393-42FD-9A63-90CA0CA93E14}"/>
    <cellStyle name="Currency 2 3" xfId="176" xr:uid="{3A327E05-F8F2-4A8B-9D1D-01D5C66D6FC3}"/>
    <cellStyle name="Currency 20" xfId="177" xr:uid="{0B8E1483-355B-44FE-B949-F07A951FFD81}"/>
    <cellStyle name="Currency 20 2" xfId="399" xr:uid="{208325DA-9EDF-46FB-ACC6-9E98265E6FD4}"/>
    <cellStyle name="Currency 21" xfId="178" xr:uid="{2695208C-DF32-4D3A-A011-393214E35553}"/>
    <cellStyle name="Currency 21 2" xfId="400" xr:uid="{8F93133A-D55C-4662-86CC-616E23B67F58}"/>
    <cellStyle name="Currency 22" xfId="179" xr:uid="{A875629F-C645-4B3F-B283-940596AD77E1}"/>
    <cellStyle name="Currency 22 2" xfId="401" xr:uid="{AA92490B-8F4E-4384-B0BA-0623AEBA1FA9}"/>
    <cellStyle name="Currency 23" xfId="188" xr:uid="{6303B444-4596-46FA-85C9-CBF8F7F768C3}"/>
    <cellStyle name="Currency 23 2" xfId="409" xr:uid="{BF693E01-BF01-45EB-895A-2C3A4C805C35}"/>
    <cellStyle name="Currency 24" xfId="190" xr:uid="{B6291F24-41FF-4493-A1FA-957B7C075F9F}"/>
    <cellStyle name="Currency 24 2" xfId="411" xr:uid="{28D2245F-4F4C-4E6F-977E-5603B59810F6}"/>
    <cellStyle name="Currency 25" xfId="192" xr:uid="{5F25BF4C-03A4-48AF-B5DB-E16C0F2F9416}"/>
    <cellStyle name="Currency 25 2" xfId="413" xr:uid="{01762FFC-18DC-4162-8BA9-12E48DBC2DFC}"/>
    <cellStyle name="Currency 26" xfId="194" xr:uid="{56D1D211-2BA8-4E0B-B8DD-1A1080AEF39D}"/>
    <cellStyle name="Currency 26 2" xfId="415" xr:uid="{26AE5042-57BE-45A6-9F4F-1D94DE405F0B}"/>
    <cellStyle name="Currency 27" xfId="196" xr:uid="{4E95F129-6B35-4FCE-9C7A-4B7370C8C949}"/>
    <cellStyle name="Currency 27 2" xfId="417" xr:uid="{E3F192EF-A33F-452A-8E70-4D42044BAE2F}"/>
    <cellStyle name="Currency 28" xfId="198" xr:uid="{012B14D4-A2E9-4B41-B4D9-081BCA19963F}"/>
    <cellStyle name="Currency 28 2" xfId="419" xr:uid="{273CDE88-69F0-4CDD-BFA1-A6390E27508C}"/>
    <cellStyle name="Currency 29" xfId="200" xr:uid="{5BA24DE0-DD9E-4CC1-A27F-95B820A9298B}"/>
    <cellStyle name="Currency 29 2" xfId="421" xr:uid="{39CF3E7B-205F-473D-8FD4-2721B5639FE2}"/>
    <cellStyle name="Currency 3" xfId="180" xr:uid="{CBE3FAE5-C291-4EAD-9A37-99EFCB41D233}"/>
    <cellStyle name="Currency 3 2" xfId="402" xr:uid="{D569D539-EC3D-4199-9F64-41A9C17B00AF}"/>
    <cellStyle name="Currency 30" xfId="207" xr:uid="{CF8EDAA3-B6CF-4CA6-8B98-8B94CDB39EB4}"/>
    <cellStyle name="Currency 30 2" xfId="428" xr:uid="{75432B86-C77A-4069-B5E2-667F59F0E562}"/>
    <cellStyle name="Currency 31" xfId="209" xr:uid="{C1D551FE-949F-4966-A99F-ED63A987753F}"/>
    <cellStyle name="Currency 31 2" xfId="430" xr:uid="{1DB5BAD0-FC88-4194-82BE-08ADC2E187B6}"/>
    <cellStyle name="Currency 32" xfId="210" xr:uid="{234FCEE8-1C60-4682-8F2E-E3D09F1A3048}"/>
    <cellStyle name="Currency 32 2" xfId="431" xr:uid="{5D757693-2C89-4917-A39B-07FE9547B6F1}"/>
    <cellStyle name="Currency 33" xfId="211" xr:uid="{B40BF3BA-E427-4FEB-BC9B-8CF2F03B71F6}"/>
    <cellStyle name="Currency 33 2" xfId="432" xr:uid="{8BB5A33E-65E1-4927-B517-405BA75EE712}"/>
    <cellStyle name="Currency 34" xfId="212" xr:uid="{DF181387-742D-4EA5-B54D-6A8164E6F87B}"/>
    <cellStyle name="Currency 34 2" xfId="433" xr:uid="{BC4F86CB-4F88-4467-9F50-ADF3E49A720F}"/>
    <cellStyle name="Currency 35" xfId="214" xr:uid="{ED954392-14A6-4DC3-9F5F-E4CCBFC07429}"/>
    <cellStyle name="Currency 35 2" xfId="435" xr:uid="{C27706E1-B134-4D51-9243-D3A543D15445}"/>
    <cellStyle name="Currency 36" xfId="215" xr:uid="{59F5C43D-3E84-4C5C-96EB-3F2CDAEB7508}"/>
    <cellStyle name="Currency 36 2" xfId="436" xr:uid="{4C007017-3D7A-4527-9BD4-65CBD661AB7F}"/>
    <cellStyle name="Currency 37" xfId="217" xr:uid="{A085EFAE-F2A1-428A-A9A1-9E921ECFDF5B}"/>
    <cellStyle name="Currency 37 2" xfId="438" xr:uid="{F46C02BE-CE13-4E52-A7BD-CD58F41AC8BD}"/>
    <cellStyle name="Currency 38" xfId="218" xr:uid="{7CEC644C-62FF-44B0-B0D7-46C7A68E2D5A}"/>
    <cellStyle name="Currency 38 2" xfId="439" xr:uid="{2DFF31C7-FBB2-48CD-BD9D-F240CFB6E713}"/>
    <cellStyle name="Currency 39" xfId="219" xr:uid="{75DEE732-13FD-4DA2-85CE-B6A842E60C20}"/>
    <cellStyle name="Currency 39 2" xfId="440" xr:uid="{E15919F9-4AA0-43CC-A468-FD9E7FFA9EB7}"/>
    <cellStyle name="Currency 4" xfId="181" xr:uid="{6347E5C6-E597-4482-8FD1-E272C0B9FB72}"/>
    <cellStyle name="Currency 4 2" xfId="403" xr:uid="{CC6826F2-B010-438E-8881-FDE579ADE8C5}"/>
    <cellStyle name="Currency 40" xfId="220" xr:uid="{352CEB79-0A31-43EA-A721-5394A6B3CE28}"/>
    <cellStyle name="Currency 40 2" xfId="441" xr:uid="{FFEC2626-2CE2-489F-ACE4-E112FF62BF09}"/>
    <cellStyle name="Currency 41" xfId="221" xr:uid="{D4D79700-FE58-4465-9AFD-61DDB6535C66}"/>
    <cellStyle name="Currency 41 2" xfId="442" xr:uid="{E5D0E3B4-B1E8-4E3A-A788-8F983CBB9FBA}"/>
    <cellStyle name="Currency 42" xfId="222" xr:uid="{17C8FBD6-0B3D-40FB-8790-AB1F6D168217}"/>
    <cellStyle name="Currency 42 2" xfId="443" xr:uid="{186E855F-BBF6-43BC-8F5B-697277E95B13}"/>
    <cellStyle name="Currency 43" xfId="223" xr:uid="{F2BD7810-5BE9-48EF-9F32-9ED4B754CA19}"/>
    <cellStyle name="Currency 43 2" xfId="444" xr:uid="{8CF03A1F-9A8E-4DFF-B761-A72BE152E162}"/>
    <cellStyle name="Currency 44" xfId="224" xr:uid="{685365A0-682D-416D-90C0-85E55102BE91}"/>
    <cellStyle name="Currency 44 2" xfId="445" xr:uid="{A7C27775-045E-43C4-9654-200A094D63B5}"/>
    <cellStyle name="Currency 45" xfId="225" xr:uid="{936E5FE1-3B3A-4526-A9F2-CA35323922D8}"/>
    <cellStyle name="Currency 45 2" xfId="446" xr:uid="{D99B4C33-5B20-4401-8616-3B1A4EE742CF}"/>
    <cellStyle name="Currency 46" xfId="227" xr:uid="{131D2152-56AD-4D39-98D9-A36296C7A9CE}"/>
    <cellStyle name="Currency 46 2" xfId="448" xr:uid="{6BD62513-7178-4365-B862-3EE492AA5C7A}"/>
    <cellStyle name="Currency 47" xfId="228" xr:uid="{02FA0882-FFEB-4562-95CF-3E9F4264C85E}"/>
    <cellStyle name="Currency 47 2" xfId="449" xr:uid="{CC772FD4-1AA5-45D2-901B-EDD4B4E6ABE5}"/>
    <cellStyle name="Currency 48" xfId="229" xr:uid="{A4D2FCD4-C938-4F3D-8AEE-6EF2955C61AA}"/>
    <cellStyle name="Currency 48 2" xfId="450" xr:uid="{E4DF0B58-743B-4945-8F7B-A6E0AD32B463}"/>
    <cellStyle name="Currency 49" xfId="231" xr:uid="{2F528893-1C49-4C90-82E9-D8450A59D9C9}"/>
    <cellStyle name="Currency 49 2" xfId="452" xr:uid="{44D57355-5AF0-4C23-957D-0E7D1F95BFD0}"/>
    <cellStyle name="Currency 5" xfId="182" xr:uid="{A9054E88-403A-47F9-9442-B237B33C80D3}"/>
    <cellStyle name="Currency 5 2" xfId="404" xr:uid="{2D37F7CD-A239-4A5E-B503-D852D6DEC8A6}"/>
    <cellStyle name="Currency 50" xfId="232" xr:uid="{D9CA7B58-D6FE-4DA2-9B06-EB76A6AEAB58}"/>
    <cellStyle name="Currency 50 2" xfId="453" xr:uid="{757A55A3-E639-496F-B930-E219E20BB99B}"/>
    <cellStyle name="Currency 51" xfId="234" xr:uid="{3B085A2D-A802-463E-815D-8E9989C9C152}"/>
    <cellStyle name="Currency 51 2" xfId="455" xr:uid="{39356769-762D-408A-BECB-70BBABE92D10}"/>
    <cellStyle name="Currency 52" xfId="235" xr:uid="{87B87187-53D8-4B31-A27C-7F59317EF943}"/>
    <cellStyle name="Currency 52 2" xfId="456" xr:uid="{BFB5317A-13B7-4C39-A8DD-8526EBD8F522}"/>
    <cellStyle name="Currency 53" xfId="291" xr:uid="{F6E45408-7F64-4A38-A31A-94D7E41CF427}"/>
    <cellStyle name="Currency 53 2" xfId="512" xr:uid="{793F069E-2829-4AE2-B3E1-76ADD265F163}"/>
    <cellStyle name="Currency 54" xfId="292" xr:uid="{CB4E20C6-C7DB-4DDC-9B90-6B2DE939C709}"/>
    <cellStyle name="Currency 54 2" xfId="513" xr:uid="{8757C432-A5D7-4964-B729-EE0A9A1135DD}"/>
    <cellStyle name="Currency 55" xfId="293" xr:uid="{94A3D910-0DF0-4DBA-A85B-08862373D310}"/>
    <cellStyle name="Currency 55 2" xfId="514" xr:uid="{8B9EF5EA-FC45-4DF6-8F67-8A72AD07237A}"/>
    <cellStyle name="Currency 56" xfId="294" xr:uid="{E1168993-65A8-4CD2-9763-8EDEF0D94BEC}"/>
    <cellStyle name="Currency 56 2" xfId="515" xr:uid="{8A600879-E0E1-40B2-905A-219A840D3AED}"/>
    <cellStyle name="Currency 57" xfId="295" xr:uid="{935D554C-3AE1-48E0-AB9C-6F0D9980FACA}"/>
    <cellStyle name="Currency 57 2" xfId="516" xr:uid="{BEDE1810-E1CC-4D18-AF22-834A86896F9B}"/>
    <cellStyle name="Currency 58" xfId="296" xr:uid="{C39C8A39-3A5C-433D-9D1E-95D24D163356}"/>
    <cellStyle name="Currency 58 2" xfId="517" xr:uid="{C6569E57-C985-433F-BC27-8B56D8227D13}"/>
    <cellStyle name="Currency 59" xfId="297" xr:uid="{2BC8DD9B-FF47-469B-A03A-6067CD98C8BE}"/>
    <cellStyle name="Currency 59 2" xfId="518" xr:uid="{8578ADE6-46F8-44EA-A4C2-BC3611CF0175}"/>
    <cellStyle name="Currency 6" xfId="183" xr:uid="{79B99CE6-D912-46C9-B098-7F7A3B39959F}"/>
    <cellStyle name="Currency 6 2" xfId="405" xr:uid="{E66349D0-53C5-40E9-896D-D3023CDB7B6C}"/>
    <cellStyle name="Currency 60" xfId="361" xr:uid="{4CAE1652-9E76-46EE-AC2B-9FED8A796E1B}"/>
    <cellStyle name="Currency 61" xfId="566" xr:uid="{0998CE06-1DE9-419C-9A98-6E95A216DA4A}"/>
    <cellStyle name="Currency 7" xfId="184" xr:uid="{E9B5B670-62A9-4B5D-AEEA-4AA3A7D5F5CC}"/>
    <cellStyle name="Currency 7 2" xfId="406" xr:uid="{6705F246-D6EC-4069-A62F-4339E14E05EE}"/>
    <cellStyle name="Currency 8" xfId="185" xr:uid="{22DE1613-BD43-4CA6-840D-659ED6C9B30A}"/>
    <cellStyle name="Currency 8 2" xfId="407" xr:uid="{EA7133F3-177D-4445-93F3-A851AA0A605C}"/>
    <cellStyle name="Currency 9" xfId="186" xr:uid="{31C13907-1329-4494-85F1-DB50BC6D84ED}"/>
    <cellStyle name="Currency 9 2" xfId="408" xr:uid="{B3B0630A-F3FB-4A14-9A36-30B1DA486299}"/>
    <cellStyle name="GroupStyle" xfId="571" xr:uid="{A5395688-5115-40FE-A60E-BDEECFE9B842}"/>
    <cellStyle name="GroupStyle 2" xfId="576" xr:uid="{3556E978-E7FB-431E-AA38-42AC4FD89749}"/>
    <cellStyle name="Hyperlink 2" xfId="565" xr:uid="{4ABF00B6-2464-4974-9266-10516EB4C8D4}"/>
    <cellStyle name="MainHeaderStyle" xfId="569" xr:uid="{ECF1E700-C465-4723-8A83-770D67888B42}"/>
    <cellStyle name="MainHeaderStyle 2" xfId="574" xr:uid="{5855E1BB-57FD-480B-A258-9660AB212793}"/>
    <cellStyle name="Normal" xfId="0" builtinId="0"/>
    <cellStyle name="Normal 10" xfId="68" xr:uid="{00000000-0005-0000-0000-000023000000}"/>
    <cellStyle name="Normal 10 2" xfId="530" xr:uid="{AA130418-7F2F-4696-86E8-22C966BEE0F6}"/>
    <cellStyle name="Normal 10 3" xfId="309" xr:uid="{B1F052F0-8955-46C5-A77F-360A50033C34}"/>
    <cellStyle name="Normal 11" xfId="72" xr:uid="{D72640E0-309E-4E9F-919B-775C899D4D47}"/>
    <cellStyle name="Normal 11 2" xfId="539" xr:uid="{88D5A70E-C915-4DC6-92B5-8F3515586D99}"/>
    <cellStyle name="Normal 11 3" xfId="318" xr:uid="{DB0867FA-BA57-4F44-B4DC-88CAD0FEA46C}"/>
    <cellStyle name="Normal 12" xfId="74" xr:uid="{A9C14443-0BBF-44DB-AA7D-F0DFB255242E}"/>
    <cellStyle name="Normal 12 2" xfId="540" xr:uid="{8B8BD02E-5AA7-4F59-A33F-BD903A8CC2E2}"/>
    <cellStyle name="Normal 12 3" xfId="319" xr:uid="{1C371A39-7331-42B5-8A42-A3B3DE15A803}"/>
    <cellStyle name="Normal 13" xfId="76" xr:uid="{3FA006E9-59BC-498B-83EF-436046603772}"/>
    <cellStyle name="Normal 13 2" xfId="542" xr:uid="{845070A3-7968-4F65-BB21-F94A33F08568}"/>
    <cellStyle name="Normal 13 3" xfId="321" xr:uid="{BF19AEF5-7852-4E9F-AFBD-A2759100DEE8}"/>
    <cellStyle name="Normal 14" xfId="77" xr:uid="{36D26000-0F6B-487F-85AD-29A88D228CB5}"/>
    <cellStyle name="Normal 14 2" xfId="544" xr:uid="{C14DC61A-DF2C-4874-AF22-D9688E21C45D}"/>
    <cellStyle name="Normal 14 3" xfId="323" xr:uid="{10842F67-0EDD-415C-8FD8-9E94D4C3786A}"/>
    <cellStyle name="Normal 15" xfId="324" xr:uid="{7F2EDDA4-79F3-4493-BAA7-61AF7DE28C89}"/>
    <cellStyle name="Normal 15 2" xfId="545" xr:uid="{7EF33583-0B7D-4464-92CC-56B94FD2464C}"/>
    <cellStyle name="Normal 16" xfId="338" xr:uid="{0E6F2D86-0826-4B58-8522-30CBBF34E891}"/>
    <cellStyle name="Normal 16 2" xfId="553" xr:uid="{F5EF42B4-44EA-473B-9126-398DE616F545}"/>
    <cellStyle name="Normal 17" xfId="346" xr:uid="{25D06871-6EEF-405C-AFCA-A96976289FAB}"/>
    <cellStyle name="Normal 17 2" xfId="561" xr:uid="{73E8F9CF-E9E4-40BE-8A01-41DFB10A9952}"/>
    <cellStyle name="Normal 18" xfId="347" xr:uid="{EFA1F98C-D013-49D1-90DD-A5500F67344F}"/>
    <cellStyle name="Normal 18 2" xfId="562" xr:uid="{D32DE135-16DF-4D8C-9C4B-271301713D37}"/>
    <cellStyle name="Normal 19" xfId="563" xr:uid="{0E3500A2-2EF7-4B01-BFAE-9D7EEA26B2F0}"/>
    <cellStyle name="Normal 2" xfId="6" xr:uid="{00000000-0005-0000-0000-000024000000}"/>
    <cellStyle name="Normal 2 2" xfId="3" xr:uid="{00000000-0005-0000-0000-000025000000}"/>
    <cellStyle name="Normal 2 3" xfId="18" xr:uid="{00000000-0005-0000-0000-000026000000}"/>
    <cellStyle name="Normal 2 3 2" xfId="524" xr:uid="{B1C4EB89-F8AE-4CF6-8500-00B4A735D7CD}"/>
    <cellStyle name="Normal 2 3 2 2" xfId="701" xr:uid="{31802671-F579-43B3-8446-AE58DB741CEF}"/>
    <cellStyle name="Normal 2 3 3" xfId="303" xr:uid="{59CF7E6D-DC2A-4A31-8B68-FDB6DD66795C}"/>
    <cellStyle name="Normal 2 3 4" xfId="628" xr:uid="{522171F1-2FF2-4B98-87BB-B4281AD10604}"/>
    <cellStyle name="Normal 2 4" xfId="30" xr:uid="{00000000-0005-0000-0000-000027000000}"/>
    <cellStyle name="Normal 2 4 2" xfId="326" xr:uid="{B49D6A8B-DAC5-43B8-80A6-C3114387AB4A}"/>
    <cellStyle name="Normal 2 4 3" xfId="639" xr:uid="{B0A56C32-DCEB-40BB-AE2A-2BCCA4B57A96}"/>
    <cellStyle name="Normal 2 5" xfId="43" xr:uid="{00000000-0005-0000-0000-000028000000}"/>
    <cellStyle name="Normal 2 5 2" xfId="567" xr:uid="{68137E43-948C-493D-8303-A5B89EF25ECB}"/>
    <cellStyle name="Normal 2 6" xfId="55" xr:uid="{00000000-0005-0000-0000-000029000000}"/>
    <cellStyle name="Normal 2 7" xfId="126" xr:uid="{21BBAC9C-C40F-4CAB-A0C9-FCBCBAEB67F4}"/>
    <cellStyle name="Normal 20" xfId="187" xr:uid="{E7591E61-BD4E-4FE6-A836-2F056D848F28}"/>
    <cellStyle name="Normal 21" xfId="71" xr:uid="{00000000-0005-0000-0000-00002A000000}"/>
    <cellStyle name="Normal 22" xfId="577" xr:uid="{C866C4DF-6591-432D-9417-A4C13F7A93B5}"/>
    <cellStyle name="Normal 22 2" xfId="724" xr:uid="{D7D9FF56-894F-444E-888E-A6616D78D526}"/>
    <cellStyle name="Normal 23" xfId="579" xr:uid="{B956DCB0-9126-444A-9277-71F3B63A6EEA}"/>
    <cellStyle name="Normal 23 2" xfId="726" xr:uid="{D2C86A6C-6FD9-41D4-917B-5B445E36F4A4}"/>
    <cellStyle name="Normal 24" xfId="580" xr:uid="{6DAA2ED0-DAF7-42BA-8052-EE40518057FF}"/>
    <cellStyle name="Normal 24 2" xfId="727" xr:uid="{2B26692D-6657-418E-9A3A-189F6BC1E371}"/>
    <cellStyle name="Normal 25" xfId="581" xr:uid="{124C9828-15D2-4AFF-9F90-59610CA9A60B}"/>
    <cellStyle name="Normal 25 2" xfId="728" xr:uid="{8C646F75-82B8-43BA-9042-BB6308543B59}"/>
    <cellStyle name="Normal 26" xfId="582" xr:uid="{8C697555-4D3F-4B44-9D8C-30B82F0CE23B}"/>
    <cellStyle name="Normal 26 2" xfId="729" xr:uid="{7A5369CC-B10E-4D37-9DF6-1F77340A4266}"/>
    <cellStyle name="Normal 27" xfId="730" xr:uid="{9E0FAFCD-A6A4-4224-A954-7436D719520F}"/>
    <cellStyle name="Normal 3" xfId="8" xr:uid="{00000000-0005-0000-0000-00002B000000}"/>
    <cellStyle name="Normal 3 2" xfId="20" xr:uid="{00000000-0005-0000-0000-00002C000000}"/>
    <cellStyle name="Normal 3 2 2" xfId="520" xr:uid="{8EBE1C6F-0983-48E5-B13F-62D90F35711D}"/>
    <cellStyle name="Normal 3 2 3" xfId="299" xr:uid="{05791848-AD84-47BD-8B46-EC48B23B4485}"/>
    <cellStyle name="Normal 3 3" xfId="32" xr:uid="{00000000-0005-0000-0000-00002D000000}"/>
    <cellStyle name="Normal 3 3 2" xfId="526" xr:uid="{3A7F6E28-6E55-41C3-8D5F-B221115D52EE}"/>
    <cellStyle name="Normal 3 3 2 2" xfId="703" xr:uid="{DBB7E99B-8DBC-4CC0-A71A-DEF255D2E51B}"/>
    <cellStyle name="Normal 3 3 3" xfId="305" xr:uid="{1B5CABB4-7113-4C4C-8668-F418E0DAE461}"/>
    <cellStyle name="Normal 3 3 4" xfId="630" xr:uid="{E302FB44-F504-4DBC-9FDC-3BB0B326FA02}"/>
    <cellStyle name="Normal 3 4" xfId="45" xr:uid="{00000000-0005-0000-0000-00002E000000}"/>
    <cellStyle name="Normal 3 4 2" xfId="328" xr:uid="{7D88790A-C35B-4DB5-9EBF-836495C8D215}"/>
    <cellStyle name="Normal 3 4 3" xfId="641" xr:uid="{E046CCF2-31D2-4823-B0AB-C5903CF173A2}"/>
    <cellStyle name="Normal 3 5" xfId="57" xr:uid="{00000000-0005-0000-0000-00002F000000}"/>
    <cellStyle name="Normal 3 5 2" xfId="572" xr:uid="{C2A48EDC-C1B9-45A3-A29C-0A4E141771FC}"/>
    <cellStyle name="Normal 3 6" xfId="69" xr:uid="{00000000-0005-0000-0000-000030000000}"/>
    <cellStyle name="Normal 3 7" xfId="73" xr:uid="{B3585DAD-7479-4AC8-AC36-9F002E0BC363}"/>
    <cellStyle name="Normal 4" xfId="10" xr:uid="{00000000-0005-0000-0000-000031000000}"/>
    <cellStyle name="Normal 4 2" xfId="22" xr:uid="{00000000-0005-0000-0000-000032000000}"/>
    <cellStyle name="Normal 4 2 2" xfId="252" xr:uid="{786BFA91-2EC9-4CB3-8F3E-E1EFA7B620FD}"/>
    <cellStyle name="Normal 4 2 2 2" xfId="473" xr:uid="{E60513CB-94F2-477E-9E44-17ADD31894AF}"/>
    <cellStyle name="Normal 4 2 2 2 2" xfId="695" xr:uid="{30CB9F03-BB16-4D92-8752-39287B412DD5}"/>
    <cellStyle name="Normal 4 2 2 3" xfId="622" xr:uid="{B3C4FE33-040E-4A8D-B747-3BC4A7A0F2E0}"/>
    <cellStyle name="Normal 4 2 3" xfId="423" xr:uid="{CF5EC61D-79B0-4D7F-9B42-73003038F8A7}"/>
    <cellStyle name="Normal 4 2 3 2" xfId="673" xr:uid="{094C9454-AED9-42A9-90BE-DDDDF32BF423}"/>
    <cellStyle name="Normal 4 2 4" xfId="202" xr:uid="{48CAD422-2A0D-4790-A3A5-42FD6E995B00}"/>
    <cellStyle name="Normal 4 2 5" xfId="600" xr:uid="{28F41D85-A406-4BA0-B7CE-29179308D849}"/>
    <cellStyle name="Normal 4 3" xfId="34" xr:uid="{00000000-0005-0000-0000-000033000000}"/>
    <cellStyle name="Normal 4 3 2" xfId="454" xr:uid="{682EDCF3-36CA-4F72-9CF1-BDB7BBD757DE}"/>
    <cellStyle name="Normal 4 3 2 2" xfId="678" xr:uid="{685E3772-9674-43DD-89A3-FBC4E59584B2}"/>
    <cellStyle name="Normal 4 3 3" xfId="233" xr:uid="{04C07275-BADE-470A-885C-0EB27B13A18E}"/>
    <cellStyle name="Normal 4 3 4" xfId="605" xr:uid="{99F80D4A-F240-4157-BA49-E9334D0E6D53}"/>
    <cellStyle name="Normal 4 4" xfId="47" xr:uid="{00000000-0005-0000-0000-000034000000}"/>
    <cellStyle name="Normal 4 4 2" xfId="511" xr:uid="{D156C6F3-2EF5-4102-A9F4-384CC557112E}"/>
    <cellStyle name="Normal 4 4 2 2" xfId="700" xr:uid="{BB4504D9-7535-4725-973B-66F5D8D5F6EA}"/>
    <cellStyle name="Normal 4 4 3" xfId="290" xr:uid="{7A8F6121-A967-4FC1-823D-7E7067FE1C6B}"/>
    <cellStyle name="Normal 4 4 4" xfId="627" xr:uid="{696B6D50-F8C2-491B-8645-24CA396E4C0A}"/>
    <cellStyle name="Normal 4 5" xfId="59" xr:uid="{00000000-0005-0000-0000-000035000000}"/>
    <cellStyle name="Normal 4 5 2" xfId="330" xr:uid="{48349DD8-8D18-408F-B45F-1018EC6117AA}"/>
    <cellStyle name="Normal 4 5 3" xfId="643" xr:uid="{0780F7EB-8022-46A5-9FFD-4032DA52E468}"/>
    <cellStyle name="Normal 4 6" xfId="130" xr:uid="{E6B50A70-4F98-419F-BF01-23199F1383ED}"/>
    <cellStyle name="Normal 4 7" xfId="599" xr:uid="{82886651-0206-4A4D-860B-E39D0884515E}"/>
    <cellStyle name="Normal 5" xfId="12" xr:uid="{00000000-0005-0000-0000-000036000000}"/>
    <cellStyle name="Normal 5 2" xfId="24" xr:uid="{00000000-0005-0000-0000-000037000000}"/>
    <cellStyle name="Normal 5 2 2" xfId="532" xr:uid="{100ADE68-D256-4BA9-B585-B8C5C639165A}"/>
    <cellStyle name="Normal 5 2 2 2" xfId="706" xr:uid="{51D759C4-A1CC-474C-8DDD-3AFE4B4D0939}"/>
    <cellStyle name="Normal 5 2 3" xfId="311" xr:uid="{B14DC18F-5BC3-4195-8628-C76849BD38CF}"/>
    <cellStyle name="Normal 5 2 4" xfId="633" xr:uid="{96D767DD-C49E-44A8-BFEF-D1FCBD31A5B2}"/>
    <cellStyle name="Normal 5 3" xfId="36" xr:uid="{00000000-0005-0000-0000-000038000000}"/>
    <cellStyle name="Normal 5 3 2" xfId="332" xr:uid="{DFDA1B87-2F1E-45C3-A97C-DA317FC6BDAB}"/>
    <cellStyle name="Normal 5 3 3" xfId="645" xr:uid="{9F738DFE-00AB-4A5C-9997-A0AAA29E9105}"/>
    <cellStyle name="Normal 5 4" xfId="49" xr:uid="{00000000-0005-0000-0000-000039000000}"/>
    <cellStyle name="Normal 5 5" xfId="61" xr:uid="{00000000-0005-0000-0000-00003A000000}"/>
    <cellStyle name="Normal 5 6" xfId="131" xr:uid="{CC544DD8-05CE-41D2-9387-9CF55E5C99D4}"/>
    <cellStyle name="Normal 6" xfId="14" xr:uid="{00000000-0005-0000-0000-00003B000000}"/>
    <cellStyle name="Normal 6 2" xfId="26" xr:uid="{00000000-0005-0000-0000-00003C000000}"/>
    <cellStyle name="Normal 6 2 2" xfId="522" xr:uid="{EACC451F-8974-4FBF-BAA6-F79D6EA5B4D9}"/>
    <cellStyle name="Normal 6 2 3" xfId="301" xr:uid="{3601D854-A292-4746-99F3-8E89425EBDDB}"/>
    <cellStyle name="Normal 6 3" xfId="38" xr:uid="{00000000-0005-0000-0000-00003D000000}"/>
    <cellStyle name="Normal 6 3 2" xfId="534" xr:uid="{C77ED18E-FDFA-494D-889F-BE76E35A545E}"/>
    <cellStyle name="Normal 6 3 2 2" xfId="708" xr:uid="{138EA956-6465-4BE2-B20B-D6EB46D72D2A}"/>
    <cellStyle name="Normal 6 3 3" xfId="313" xr:uid="{8B8CE24E-A0CF-43A6-B1BF-C0D54FDAEAD2}"/>
    <cellStyle name="Normal 6 3 4" xfId="635" xr:uid="{4E45F9DE-5CBB-4949-B4EC-6B9097C676B1}"/>
    <cellStyle name="Normal 6 4" xfId="51" xr:uid="{00000000-0005-0000-0000-00003E000000}"/>
    <cellStyle name="Normal 6 4 2" xfId="538" xr:uid="{50E57BB7-33CC-42FF-9223-82B3974CA62E}"/>
    <cellStyle name="Normal 6 4 3" xfId="317" xr:uid="{A1C810A3-2395-4696-9A88-DF40F5027B04}"/>
    <cellStyle name="Normal 6 5" xfId="63" xr:uid="{00000000-0005-0000-0000-00003F000000}"/>
    <cellStyle name="Normal 6 5 2" xfId="334" xr:uid="{60779A2C-2B65-49B2-949A-C2966C008A0D}"/>
    <cellStyle name="Normal 6 5 3" xfId="647" xr:uid="{9E2AE758-73DC-4D58-82A7-76D917B2967F}"/>
    <cellStyle name="Normal 6 6" xfId="70" xr:uid="{00000000-0005-0000-0000-000040000000}"/>
    <cellStyle name="Normal 7" xfId="16" xr:uid="{00000000-0005-0000-0000-000041000000}"/>
    <cellStyle name="Normal 7 2" xfId="28" xr:uid="{00000000-0005-0000-0000-000042000000}"/>
    <cellStyle name="Normal 7 2 2" xfId="536" xr:uid="{179F3996-9327-4E1A-85A1-5DAE7A39728D}"/>
    <cellStyle name="Normal 7 2 2 2" xfId="710" xr:uid="{6BDBB707-2486-4D97-A9D3-3858B8BC7DEC}"/>
    <cellStyle name="Normal 7 2 3" xfId="315" xr:uid="{81A4CA5B-E17F-4FDD-B434-C099AACF140B}"/>
    <cellStyle name="Normal 7 2 4" xfId="637" xr:uid="{21C8C996-54CA-47B4-B92D-13C619B3FA75}"/>
    <cellStyle name="Normal 7 3" xfId="40" xr:uid="{00000000-0005-0000-0000-000043000000}"/>
    <cellStyle name="Normal 7 3 2" xfId="336" xr:uid="{A39419A6-FB26-4ABB-A864-F1D681375B11}"/>
    <cellStyle name="Normal 7 3 3" xfId="649" xr:uid="{7C323995-C9F9-4549-BAC0-AC713D5DE53F}"/>
    <cellStyle name="Normal 7 4" xfId="53" xr:uid="{00000000-0005-0000-0000-000044000000}"/>
    <cellStyle name="Normal 7 5" xfId="65" xr:uid="{00000000-0005-0000-0000-000045000000}"/>
    <cellStyle name="Normal 7 6" xfId="300" xr:uid="{A11ACC1D-6B26-462D-A4B0-46B13FB2F22F}"/>
    <cellStyle name="Normal 8" xfId="4" xr:uid="{00000000-0005-0000-0000-000046000000}"/>
    <cellStyle name="Normal 8 2" xfId="521" xr:uid="{7999A43B-E247-401C-AC0D-C7327281E999}"/>
    <cellStyle name="Normal 9" xfId="42" xr:uid="{00000000-0005-0000-0000-000047000000}"/>
    <cellStyle name="Normal 9 2" xfId="529" xr:uid="{56EAEC6F-377D-4353-9592-83EF8C23D93D}"/>
    <cellStyle name="Normal 9 3" xfId="308" xr:uid="{FDC5D974-BD4F-4D78-BBF2-72B43469D63A}"/>
    <cellStyle name="Note 2" xfId="117" xr:uid="{0A7D1476-92B5-4158-8F34-3BB7681AC4DF}"/>
    <cellStyle name="Note 2 2" xfId="203" xr:uid="{26A58AE6-6DC2-462C-91B9-7C498466A08A}"/>
    <cellStyle name="Note 2 2 2" xfId="253" xr:uid="{216CEA21-89EB-4DDF-8237-5E60F6055C71}"/>
    <cellStyle name="Note 2 2 2 2" xfId="474" xr:uid="{CFAF5000-5515-48B6-BB4F-0C60535348EA}"/>
    <cellStyle name="Note 2 2 2 2 2" xfId="696" xr:uid="{07272A4C-A02F-449B-9805-9D095BD54701}"/>
    <cellStyle name="Note 2 2 2 3" xfId="623" xr:uid="{92F02AD8-2AEF-4B26-B35D-9270033BD91C}"/>
    <cellStyle name="Note 2 2 3" xfId="424" xr:uid="{99965EC3-E483-4910-8F0B-009CCE6E073E}"/>
    <cellStyle name="Note 2 2 3 2" xfId="674" xr:uid="{0B570199-F222-4735-B11B-4E19C39E039E}"/>
    <cellStyle name="Note 2 2 4" xfId="601" xr:uid="{F6154131-C23C-4462-B2BF-1D1DC0D36ABA}"/>
    <cellStyle name="Note 2 3" xfId="248" xr:uid="{8877C334-F5FF-4A28-9618-CCFF67950785}"/>
    <cellStyle name="Note 2 3 2" xfId="469" xr:uid="{8C611AB7-BF4F-4DD2-862E-EBD4E1797425}"/>
    <cellStyle name="Note 2 3 2 2" xfId="691" xr:uid="{4CFF2B2F-20FB-4A05-824D-65E8101E8E64}"/>
    <cellStyle name="Note 2 3 3" xfId="618" xr:uid="{E3C716B5-F1BA-4B0D-B948-E26598F414E4}"/>
    <cellStyle name="Note 2 4" xfId="362" xr:uid="{DB977F53-B0EC-4F37-A01F-DFC684B9936D}"/>
    <cellStyle name="Note 2 4 2" xfId="669" xr:uid="{A8939271-C6EB-4403-8A64-F42602FFB228}"/>
    <cellStyle name="Note 2 5" xfId="595" xr:uid="{61B40FF5-E835-4E11-9D92-B65DD5928CF6}"/>
    <cellStyle name="Note 3" xfId="118" xr:uid="{0C7D1793-C5DC-4640-A92F-B2AF372F7749}"/>
    <cellStyle name="Note 3 2" xfId="204" xr:uid="{AA983FA6-D8A3-4A4C-9307-CF90CC05F72D}"/>
    <cellStyle name="Note 3 2 2" xfId="254" xr:uid="{8D358B5D-3A78-4203-9650-EFCEEF3084C4}"/>
    <cellStyle name="Note 3 2 2 2" xfId="475" xr:uid="{5A984CAE-22A8-46B4-B2EF-0007150F5D04}"/>
    <cellStyle name="Note 3 2 2 2 2" xfId="697" xr:uid="{8C427228-8B78-4B4D-B1A0-4478DA914116}"/>
    <cellStyle name="Note 3 2 2 3" xfId="624" xr:uid="{4EF09812-327C-4C04-897B-8C9615BC8E2E}"/>
    <cellStyle name="Note 3 2 3" xfId="425" xr:uid="{68A1879E-2E54-492E-A2F9-48C02DB805D9}"/>
    <cellStyle name="Note 3 2 3 2" xfId="675" xr:uid="{A46E487B-1B6B-4775-A910-E833AA391361}"/>
    <cellStyle name="Note 3 2 4" xfId="602" xr:uid="{E4CA2F9F-CF77-4F1B-BBC0-AB7C396C4AD4}"/>
    <cellStyle name="Note 3 3" xfId="249" xr:uid="{12EE180B-53CA-4BB1-9F47-35CB65B5381E}"/>
    <cellStyle name="Note 3 3 2" xfId="470" xr:uid="{82300C72-019F-43B2-80BF-E82F820A6CC9}"/>
    <cellStyle name="Note 3 3 2 2" xfId="692" xr:uid="{832208C1-0461-4785-BA28-0F2380F197A4}"/>
    <cellStyle name="Note 3 3 3" xfId="619" xr:uid="{C6672C4F-31B1-4686-B322-BD24A41CA26F}"/>
    <cellStyle name="Note 3 4" xfId="363" xr:uid="{42F193DE-E426-47D2-A830-B9B6E23A7793}"/>
    <cellStyle name="Note 3 4 2" xfId="670" xr:uid="{BCEF585E-E9CD-45D6-AD77-B3C181738B66}"/>
    <cellStyle name="Note 3 5" xfId="596" xr:uid="{CB22A0CA-3EEC-498D-8447-2E5988FFAC45}"/>
    <cellStyle name="Note 4" xfId="119" xr:uid="{DE7D3E97-D331-42EE-837F-3F6152063476}"/>
    <cellStyle name="Note 4 2" xfId="205" xr:uid="{2BE253CF-8024-4461-9D52-A7B3A38E37A0}"/>
    <cellStyle name="Note 4 2 2" xfId="255" xr:uid="{596DBEB3-2598-41AC-959C-33BD3A3946A3}"/>
    <cellStyle name="Note 4 2 2 2" xfId="476" xr:uid="{411065FF-7E20-4D30-815A-492E26354E49}"/>
    <cellStyle name="Note 4 2 2 2 2" xfId="698" xr:uid="{00BBC97B-D1CF-4EE9-8DE7-EA4E4D09C2B5}"/>
    <cellStyle name="Note 4 2 2 3" xfId="625" xr:uid="{F696696D-C7D4-4411-80CA-98E51EBC7C49}"/>
    <cellStyle name="Note 4 2 3" xfId="426" xr:uid="{61F88764-D103-4CFA-8555-C542F240396F}"/>
    <cellStyle name="Note 4 2 3 2" xfId="676" xr:uid="{365FC1BA-5A12-4A4C-B0E0-37ABFFB3C329}"/>
    <cellStyle name="Note 4 2 4" xfId="603" xr:uid="{52254F28-7423-456B-8348-BF3B59A81D09}"/>
    <cellStyle name="Note 4 3" xfId="250" xr:uid="{AAE5205B-2753-4C3B-9490-32F400DDB2FC}"/>
    <cellStyle name="Note 4 3 2" xfId="471" xr:uid="{7AD9E225-B656-43F3-839E-68C9A0F0DDFB}"/>
    <cellStyle name="Note 4 3 2 2" xfId="693" xr:uid="{97FA667B-424A-4C67-A8BC-6A8F97F6BDCF}"/>
    <cellStyle name="Note 4 3 3" xfId="620" xr:uid="{5707C55D-52C9-48D4-BD96-D353C01946E3}"/>
    <cellStyle name="Note 4 4" xfId="364" xr:uid="{B076618F-1170-40C1-BBB8-D4A50DA14C2A}"/>
    <cellStyle name="Note 4 4 2" xfId="671" xr:uid="{4B0B4B63-F8C0-4A59-9EDF-90C5CEA5FAB3}"/>
    <cellStyle name="Note 4 5" xfId="597" xr:uid="{DF3708E4-77BE-4C51-991F-295BB6504F26}"/>
    <cellStyle name="Note 5" xfId="120" xr:uid="{3FF089F9-E4BF-4486-9825-DF1640FD1018}"/>
    <cellStyle name="Note 5 2" xfId="206" xr:uid="{C3CFF770-DBFB-4AC5-8848-76EE2743D2D4}"/>
    <cellStyle name="Note 5 2 2" xfId="256" xr:uid="{5C33C8FE-9A48-4D3B-B6E1-22763A5FCA82}"/>
    <cellStyle name="Note 5 2 2 2" xfId="477" xr:uid="{45892260-D496-4FC1-95CE-06C1EAE28A7A}"/>
    <cellStyle name="Note 5 2 2 2 2" xfId="699" xr:uid="{B6F68DF4-CC74-4F7C-83AE-D117A690BCB9}"/>
    <cellStyle name="Note 5 2 2 3" xfId="626" xr:uid="{C5D05C3E-8074-4346-B563-8C67ED6FDC18}"/>
    <cellStyle name="Note 5 2 3" xfId="427" xr:uid="{9BD429B2-D916-4C53-9D3A-260AE010C590}"/>
    <cellStyle name="Note 5 2 3 2" xfId="677" xr:uid="{7F9C135C-C3BB-4B5E-85A1-697DF9F2C9E4}"/>
    <cellStyle name="Note 5 2 4" xfId="604" xr:uid="{37111EC6-4B67-44A6-8C6E-2ED621DAD4BB}"/>
    <cellStyle name="Note 5 3" xfId="251" xr:uid="{E01B60ED-BC3E-430D-AC65-1BE658CF20C5}"/>
    <cellStyle name="Note 5 3 2" xfId="472" xr:uid="{AE11FA19-7B3E-423A-A196-B2BBC5EAF378}"/>
    <cellStyle name="Note 5 3 2 2" xfId="694" xr:uid="{614ED62B-4E48-4848-A9DB-42A7E912FE9B}"/>
    <cellStyle name="Note 5 3 3" xfId="621" xr:uid="{5E41451B-B413-4FF6-9BEA-9D52AC6131CC}"/>
    <cellStyle name="Note 5 4" xfId="365" xr:uid="{4A8B50F3-4A79-406D-B910-29704E3E8B78}"/>
    <cellStyle name="Note 5 4 2" xfId="672" xr:uid="{666BA9E1-6EE3-43D1-AF06-DB00B432C5EB}"/>
    <cellStyle name="Note 5 5" xfId="598" xr:uid="{59BAAEFE-FFF7-450D-A5AA-765F75EC99A2}"/>
    <cellStyle name="Percent 2" xfId="75" xr:uid="{4A198BCE-AACC-4A67-BEEA-C8AE0F868676}"/>
    <cellStyle name="Percent 2 2" xfId="578" xr:uid="{62EC20B5-E56F-46BF-BCED-F3DBF6028F7D}"/>
    <cellStyle name="Percent 2 3" xfId="725" xr:uid="{C18F4ED3-E069-431B-88C0-F737FA98F159}"/>
    <cellStyle name="千位分隔 2" xfId="106" xr:uid="{1B1A7EED-D7E4-494B-BFB7-919D4EDBFA87}"/>
    <cellStyle name="好 2" xfId="109" xr:uid="{D1D3A51E-56C7-4157-B779-38176A6E3053}"/>
    <cellStyle name="差 2" xfId="103" xr:uid="{93EFBC2F-373D-4061-AB25-0546D8D5919F}"/>
    <cellStyle name="常规 2" xfId="78" xr:uid="{CAC0DF90-0B69-437C-A69C-0098BF9FD54B}"/>
    <cellStyle name="标题 1 2" xfId="110" xr:uid="{579035C2-22E2-469A-98B7-8076670ABA80}"/>
    <cellStyle name="标题 2 2" xfId="111" xr:uid="{D7C03167-F089-45BF-BC24-7283323D7250}"/>
    <cellStyle name="标题 3 2" xfId="112" xr:uid="{4389F7BC-1495-4599-83A8-3B8EC073FCB5}"/>
    <cellStyle name="标题 4 2" xfId="113" xr:uid="{9A56E92A-D0DF-4D32-9E69-9D3CF3425293}"/>
    <cellStyle name="标题 5" xfId="123" xr:uid="{E3676362-1D47-43D1-8C9D-6A67180926BE}"/>
    <cellStyle name="检查单元格 2" xfId="105" xr:uid="{E3E424EB-C78C-4FC2-9F55-F33BAC762C45}"/>
    <cellStyle name="汇总 2" xfId="124" xr:uid="{7736A5EF-81AA-4431-9662-BCD5C57B71C7}"/>
    <cellStyle name="百分比 2" xfId="122" xr:uid="{41F6EB5A-2DE9-4B3B-915E-1579E753CCAC}"/>
    <cellStyle name="着色 1 2" xfId="97" xr:uid="{FCC66559-0D05-4B30-AD9F-AD064B4DDD57}"/>
    <cellStyle name="着色 2 2" xfId="98" xr:uid="{CAE5A79E-F741-4B4D-A136-26BD46639F92}"/>
    <cellStyle name="着色 3 2" xfId="99" xr:uid="{9162F6B2-8D0D-435B-9F55-8BE2F7CB7995}"/>
    <cellStyle name="着色 4 2" xfId="100" xr:uid="{F820B5B9-38C8-4976-85AE-4E19A9B15190}"/>
    <cellStyle name="着色 5 2" xfId="101" xr:uid="{14E1AA83-7439-4502-A8BE-AE2E6807F60A}"/>
    <cellStyle name="着色 6 2" xfId="102" xr:uid="{B0722E08-0DD2-4ADF-8BA4-557A627C90F4}"/>
    <cellStyle name="解释性文本 2" xfId="108" xr:uid="{5DE2D13E-63F7-4D59-95AA-3343A787C964}"/>
    <cellStyle name="警告文本 2" xfId="125" xr:uid="{47F6F570-FE64-4843-8C25-65AAE7A03E6A}"/>
    <cellStyle name="计算 2" xfId="104" xr:uid="{1E3EA722-DBFF-4A74-98E2-6E0A2DA8F665}"/>
    <cellStyle name="货币 2" xfId="107" xr:uid="{B2DA92AE-A1FD-4FAD-A7D3-DE3AE367108A}"/>
    <cellStyle name="输入 2" xfId="114" xr:uid="{47E4FBE4-0586-4E61-8DA7-77F507483550}"/>
    <cellStyle name="输出 2" xfId="121" xr:uid="{0B110109-629D-460D-9489-AEDB6E209024}"/>
    <cellStyle name="适中 2" xfId="116" xr:uid="{AA290BE9-8709-4B1F-9D81-8EC8EBE3812C}"/>
    <cellStyle name="链接单元格 2" xfId="115" xr:uid="{3D8ACE07-ABD5-41F2-B325-01055150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zoomScale="115" zoomScaleNormal="115" workbookViewId="0">
      <selection activeCell="A6" sqref="A6"/>
    </sheetView>
  </sheetViews>
  <sheetFormatPr defaultRowHeight="12.75"/>
  <cols>
    <col min="1" max="1" width="28.85546875" customWidth="1"/>
    <col min="2" max="3" width="18" customWidth="1"/>
  </cols>
  <sheetData>
    <row r="1" spans="1:3" ht="18">
      <c r="A1" s="3" t="s">
        <v>0</v>
      </c>
    </row>
    <row r="2" spans="1:3">
      <c r="A2" s="2" t="s">
        <v>7</v>
      </c>
    </row>
    <row r="4" spans="1:3" ht="22.5">
      <c r="A4" s="18" t="s">
        <v>3</v>
      </c>
      <c r="B4" s="18" t="s">
        <v>4</v>
      </c>
      <c r="C4" s="18" t="s">
        <v>8</v>
      </c>
    </row>
    <row r="5" spans="1:3">
      <c r="A5" s="21" t="s">
        <v>19</v>
      </c>
      <c r="B5" s="22">
        <f>'Daily 2026'!I7/1000000</f>
        <v>10.462422</v>
      </c>
      <c r="C5" s="17">
        <f>'Daily 2026'!J7/1000000</f>
        <v>507.90110508052436</v>
      </c>
    </row>
    <row r="6" spans="1:3">
      <c r="A6" s="26">
        <v>2025</v>
      </c>
      <c r="B6" s="27">
        <v>24.7</v>
      </c>
      <c r="C6" s="12">
        <v>1137</v>
      </c>
    </row>
    <row r="7" spans="1:3">
      <c r="A7" s="19">
        <v>2024</v>
      </c>
      <c r="B7" s="20">
        <v>31.313264</v>
      </c>
      <c r="C7" s="12">
        <v>1241.9506543903053</v>
      </c>
    </row>
    <row r="8" spans="1:3">
      <c r="A8" s="9">
        <v>2023</v>
      </c>
      <c r="B8" s="11">
        <v>12.4</v>
      </c>
      <c r="C8" s="12">
        <v>617</v>
      </c>
    </row>
    <row r="9" spans="1:3">
      <c r="A9" s="9">
        <v>2022</v>
      </c>
      <c r="B9" s="11">
        <v>10.5</v>
      </c>
      <c r="C9" s="12">
        <v>466</v>
      </c>
    </row>
    <row r="10" spans="1:3">
      <c r="A10" s="9">
        <v>2021</v>
      </c>
      <c r="B10" s="11">
        <v>1.3</v>
      </c>
      <c r="C10" s="12">
        <v>75</v>
      </c>
    </row>
    <row r="11" spans="1:3">
      <c r="A11" s="9">
        <v>2020</v>
      </c>
      <c r="B11" s="11">
        <v>0.2</v>
      </c>
      <c r="C11" s="12">
        <v>7</v>
      </c>
    </row>
    <row r="12" spans="1:3">
      <c r="A12" s="9">
        <v>2019</v>
      </c>
      <c r="B12" s="11">
        <v>6.2</v>
      </c>
      <c r="C12" s="12">
        <v>261</v>
      </c>
    </row>
    <row r="13" spans="1:3">
      <c r="A13" s="9" t="s">
        <v>5</v>
      </c>
      <c r="B13" s="11">
        <v>9</v>
      </c>
      <c r="C13" s="12">
        <v>312</v>
      </c>
    </row>
    <row r="14" spans="1:3">
      <c r="A14" s="9">
        <v>2017</v>
      </c>
      <c r="B14" s="11">
        <v>3.4</v>
      </c>
      <c r="C14" s="12">
        <v>128</v>
      </c>
    </row>
    <row r="15" spans="1:3" ht="13.5" thickBot="1">
      <c r="A15" s="10" t="s">
        <v>6</v>
      </c>
      <c r="B15" s="14">
        <f>SUM(B5:B14)</f>
        <v>109.47568600000001</v>
      </c>
      <c r="C15" s="13">
        <f>SUM(C5:C14)</f>
        <v>4752.8517594708301</v>
      </c>
    </row>
    <row r="16" spans="1:3" ht="13.5" thickTop="1">
      <c r="A16" s="6"/>
      <c r="B16" s="6"/>
      <c r="C16" s="6"/>
    </row>
    <row r="17" spans="1:3">
      <c r="A17" s="6"/>
      <c r="B17" s="6"/>
      <c r="C17" s="6"/>
    </row>
    <row r="18" spans="1:3">
      <c r="A18" s="15" t="s">
        <v>17</v>
      </c>
      <c r="B18" s="6"/>
      <c r="C18" s="6"/>
    </row>
  </sheetData>
  <phoneticPr fontId="2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3"/>
  <sheetViews>
    <sheetView tabSelected="1" zoomScale="110" zoomScaleNormal="110" zoomScaleSheetLayoutView="100" workbookViewId="0">
      <pane ySplit="7" topLeftCell="A106" activePane="bottomLeft" state="frozen"/>
      <selection pane="bottomLeft" activeCell="L123" sqref="L123"/>
    </sheetView>
  </sheetViews>
  <sheetFormatPr defaultRowHeight="12.75"/>
  <cols>
    <col min="1" max="1" width="11" bestFit="1" customWidth="1"/>
    <col min="2" max="2" width="11.28515625" customWidth="1"/>
    <col min="3" max="3" width="12.140625" customWidth="1"/>
    <col min="4" max="4" width="1" customWidth="1"/>
    <col min="5" max="5" width="11.28515625" customWidth="1"/>
    <col min="6" max="6" width="14.7109375" customWidth="1"/>
    <col min="7" max="7" width="11.28515625" customWidth="1"/>
    <col min="8" max="8" width="1" customWidth="1"/>
    <col min="9" max="9" width="11.28515625" customWidth="1"/>
    <col min="10" max="10" width="12.85546875" customWidth="1"/>
    <col min="12" max="12" width="13.5703125" bestFit="1" customWidth="1"/>
    <col min="15" max="15" width="15.85546875" customWidth="1"/>
  </cols>
  <sheetData>
    <row r="1" spans="1:10" ht="18">
      <c r="A1" s="3" t="s">
        <v>0</v>
      </c>
    </row>
    <row r="2" spans="1:10">
      <c r="A2" s="2" t="s">
        <v>14</v>
      </c>
    </row>
    <row r="3" spans="1:10">
      <c r="A3" s="15" t="s">
        <v>18</v>
      </c>
    </row>
    <row r="4" spans="1:10">
      <c r="A4" s="4"/>
    </row>
    <row r="5" spans="1:10">
      <c r="A5" s="4"/>
      <c r="B5" s="28" t="s">
        <v>9</v>
      </c>
      <c r="C5" s="28"/>
      <c r="E5" s="29" t="s">
        <v>10</v>
      </c>
      <c r="F5" s="29"/>
      <c r="G5" s="29"/>
      <c r="I5" s="29" t="s">
        <v>11</v>
      </c>
      <c r="J5" s="29"/>
    </row>
    <row r="6" spans="1:10" ht="22.5">
      <c r="A6" s="1" t="s">
        <v>1</v>
      </c>
      <c r="B6" s="1" t="s">
        <v>2</v>
      </c>
      <c r="C6" s="1" t="s">
        <v>13</v>
      </c>
      <c r="E6" s="1" t="s">
        <v>2</v>
      </c>
      <c r="F6" s="1" t="s">
        <v>12</v>
      </c>
      <c r="G6" s="1" t="s">
        <v>15</v>
      </c>
      <c r="I6" s="1" t="s">
        <v>2</v>
      </c>
      <c r="J6" s="1" t="s">
        <v>13</v>
      </c>
    </row>
    <row r="7" spans="1:10" ht="13.5" thickBot="1">
      <c r="A7" s="7" t="s">
        <v>16</v>
      </c>
      <c r="B7" s="8">
        <f>SUM(B8:B498)</f>
        <v>7899222</v>
      </c>
      <c r="C7" s="8">
        <f>SUM(C8:C498)</f>
        <v>383810101.44570017</v>
      </c>
      <c r="E7" s="8">
        <f>SUM(E8:E498)</f>
        <v>2563200</v>
      </c>
      <c r="F7" s="8">
        <f>SUM(F8:F498)</f>
        <v>967512737.13999975</v>
      </c>
      <c r="G7" s="8">
        <f>SUM(G8:G498)</f>
        <v>124091003.63482451</v>
      </c>
      <c r="I7" s="8">
        <f>SUM(I8:I498)</f>
        <v>10462422</v>
      </c>
      <c r="J7" s="8">
        <f>SUM(J8:J498)</f>
        <v>507901105.08052438</v>
      </c>
    </row>
    <row r="8" spans="1:10" ht="13.5" thickTop="1">
      <c r="A8" s="24">
        <v>46034</v>
      </c>
      <c r="B8" s="16">
        <v>61337</v>
      </c>
      <c r="C8" s="16">
        <v>2999986.5362999998</v>
      </c>
      <c r="E8" s="16">
        <v>20550</v>
      </c>
      <c r="F8" s="16">
        <v>7719288.9800000004</v>
      </c>
      <c r="G8" s="16">
        <f t="shared" ref="G8:G39" si="0">F8/7.7968</f>
        <v>990058.61122511805</v>
      </c>
      <c r="I8" s="16">
        <f t="shared" ref="I8:I39" si="1">B8+E8</f>
        <v>81887</v>
      </c>
      <c r="J8" s="16">
        <f t="shared" ref="J8:J39" si="2">C8+G8</f>
        <v>3990045.1475251177</v>
      </c>
    </row>
    <row r="9" spans="1:10">
      <c r="A9" s="24">
        <v>46035</v>
      </c>
      <c r="B9" s="16">
        <v>62100</v>
      </c>
      <c r="C9" s="16">
        <v>2999988.9</v>
      </c>
      <c r="E9" s="16">
        <v>20200</v>
      </c>
      <c r="F9" s="16">
        <v>7694230.5</v>
      </c>
      <c r="G9" s="16">
        <f t="shared" si="0"/>
        <v>986844.6670428894</v>
      </c>
      <c r="I9" s="16">
        <f t="shared" si="1"/>
        <v>82300</v>
      </c>
      <c r="J9" s="16">
        <f t="shared" si="2"/>
        <v>3986833.5670428891</v>
      </c>
    </row>
    <row r="10" spans="1:10">
      <c r="A10" s="24">
        <v>46036</v>
      </c>
      <c r="B10" s="16">
        <v>62951</v>
      </c>
      <c r="C10" s="16">
        <v>2999980.2658000002</v>
      </c>
      <c r="E10" s="16">
        <v>20350</v>
      </c>
      <c r="F10" s="16">
        <v>7714719.5999999996</v>
      </c>
      <c r="G10" s="16">
        <f t="shared" si="0"/>
        <v>989472.55284219165</v>
      </c>
      <c r="I10" s="16">
        <f t="shared" si="1"/>
        <v>83301</v>
      </c>
      <c r="J10" s="16">
        <f t="shared" si="2"/>
        <v>3989452.8186421916</v>
      </c>
    </row>
    <row r="11" spans="1:10">
      <c r="A11" s="24">
        <v>46037</v>
      </c>
      <c r="B11" s="16">
        <v>62319</v>
      </c>
      <c r="C11" s="16">
        <v>2999961.8772</v>
      </c>
      <c r="E11" s="16">
        <v>20800</v>
      </c>
      <c r="F11" s="16">
        <v>7796320.4800000004</v>
      </c>
      <c r="G11" s="16">
        <f t="shared" si="0"/>
        <v>999938.49784526986</v>
      </c>
      <c r="I11" s="16">
        <f t="shared" si="1"/>
        <v>83119</v>
      </c>
      <c r="J11" s="16">
        <f t="shared" si="2"/>
        <v>3999900.3750452697</v>
      </c>
    </row>
    <row r="12" spans="1:10">
      <c r="A12" s="24">
        <v>46038</v>
      </c>
      <c r="B12" s="16">
        <v>63242</v>
      </c>
      <c r="C12" s="16">
        <v>2999953.8361999998</v>
      </c>
      <c r="E12" s="16">
        <v>20600</v>
      </c>
      <c r="F12" s="16">
        <v>7765159.7000000002</v>
      </c>
      <c r="G12" s="16">
        <f t="shared" si="0"/>
        <v>995941.88641493942</v>
      </c>
      <c r="I12" s="16">
        <f t="shared" si="1"/>
        <v>83842</v>
      </c>
      <c r="J12" s="16">
        <f t="shared" si="2"/>
        <v>3995895.7226149393</v>
      </c>
    </row>
    <row r="13" spans="1:10">
      <c r="A13" s="24">
        <v>46041</v>
      </c>
      <c r="B13" s="16">
        <v>0</v>
      </c>
      <c r="C13" s="16">
        <v>0</v>
      </c>
      <c r="E13" s="16">
        <v>20950</v>
      </c>
      <c r="F13" s="16">
        <v>7731499.04</v>
      </c>
      <c r="G13" s="16">
        <f t="shared" si="0"/>
        <v>991624.64600861887</v>
      </c>
      <c r="I13" s="16">
        <f t="shared" si="1"/>
        <v>20950</v>
      </c>
      <c r="J13" s="16">
        <f t="shared" si="2"/>
        <v>991624.64600861887</v>
      </c>
    </row>
    <row r="14" spans="1:10">
      <c r="A14" s="24">
        <v>46042</v>
      </c>
      <c r="B14" s="16">
        <v>62980</v>
      </c>
      <c r="C14" s="16">
        <v>2999983.0219999999</v>
      </c>
      <c r="E14" s="16">
        <v>20800</v>
      </c>
      <c r="F14" s="16">
        <v>7712540.1600000001</v>
      </c>
      <c r="G14" s="16">
        <f t="shared" si="0"/>
        <v>989193.02277857577</v>
      </c>
      <c r="I14" s="16">
        <f t="shared" si="1"/>
        <v>83780</v>
      </c>
      <c r="J14" s="16">
        <f t="shared" si="2"/>
        <v>3989176.0447785757</v>
      </c>
    </row>
    <row r="15" spans="1:10">
      <c r="A15" s="24">
        <v>46043</v>
      </c>
      <c r="B15" s="16">
        <v>61932</v>
      </c>
      <c r="C15" s="16">
        <v>2999979.8868</v>
      </c>
      <c r="E15" s="16">
        <v>20650</v>
      </c>
      <c r="F15" s="16">
        <v>7721129.9900000002</v>
      </c>
      <c r="G15" s="16">
        <f t="shared" si="0"/>
        <v>990294.73501949513</v>
      </c>
      <c r="I15" s="16">
        <f t="shared" si="1"/>
        <v>82582</v>
      </c>
      <c r="J15" s="16">
        <f t="shared" si="2"/>
        <v>3990274.6218194952</v>
      </c>
    </row>
    <row r="16" spans="1:10">
      <c r="A16" s="24">
        <v>46044</v>
      </c>
      <c r="B16" s="16">
        <v>60792</v>
      </c>
      <c r="C16" s="16">
        <v>2999951.4575999998</v>
      </c>
      <c r="E16" s="16">
        <v>20350</v>
      </c>
      <c r="F16" s="16">
        <v>7721620.2800000003</v>
      </c>
      <c r="G16" s="16">
        <f t="shared" si="0"/>
        <v>990357.61851015803</v>
      </c>
      <c r="I16" s="16">
        <f t="shared" si="1"/>
        <v>81142</v>
      </c>
      <c r="J16" s="16">
        <f t="shared" si="2"/>
        <v>3990309.0761101581</v>
      </c>
    </row>
    <row r="17" spans="1:10">
      <c r="A17" s="24">
        <v>46045</v>
      </c>
      <c r="B17" s="16">
        <v>61288</v>
      </c>
      <c r="C17" s="16">
        <v>2999967.9256000002</v>
      </c>
      <c r="E17" s="16">
        <v>20100</v>
      </c>
      <c r="F17" s="16">
        <v>7694000.6100000003</v>
      </c>
      <c r="G17" s="16">
        <f t="shared" si="0"/>
        <v>986815.18186948495</v>
      </c>
      <c r="I17" s="16">
        <f t="shared" si="1"/>
        <v>81388</v>
      </c>
      <c r="J17" s="16">
        <f t="shared" si="2"/>
        <v>3986783.1074694851</v>
      </c>
    </row>
    <row r="18" spans="1:10">
      <c r="A18" s="24">
        <v>46048</v>
      </c>
      <c r="B18" s="16">
        <v>61429</v>
      </c>
      <c r="C18" s="16">
        <v>2999965.0726999999</v>
      </c>
      <c r="E18" s="16">
        <v>20300</v>
      </c>
      <c r="F18" s="16">
        <v>7713129.1299999999</v>
      </c>
      <c r="G18" s="16">
        <f t="shared" si="0"/>
        <v>989268.56274368963</v>
      </c>
      <c r="I18" s="16">
        <f t="shared" si="1"/>
        <v>81729</v>
      </c>
      <c r="J18" s="16">
        <f t="shared" si="2"/>
        <v>3989233.6354436893</v>
      </c>
    </row>
    <row r="19" spans="1:10">
      <c r="A19" s="24">
        <v>46049</v>
      </c>
      <c r="B19" s="16">
        <v>59954</v>
      </c>
      <c r="C19" s="16">
        <v>2999978.2519999999</v>
      </c>
      <c r="E19" s="16">
        <v>19950</v>
      </c>
      <c r="F19" s="16">
        <v>7723989.6299999999</v>
      </c>
      <c r="G19" s="16">
        <f t="shared" si="0"/>
        <v>990661.50600246247</v>
      </c>
      <c r="I19" s="16">
        <f t="shared" si="1"/>
        <v>79904</v>
      </c>
      <c r="J19" s="16">
        <f t="shared" si="2"/>
        <v>3990639.7580024623</v>
      </c>
    </row>
    <row r="20" spans="1:10">
      <c r="A20" s="24">
        <v>46050</v>
      </c>
      <c r="B20" s="16">
        <v>59693</v>
      </c>
      <c r="C20" s="16">
        <v>2999973.1930999998</v>
      </c>
      <c r="E20" s="16">
        <v>19500</v>
      </c>
      <c r="F20" s="16">
        <v>7722479.7000000002</v>
      </c>
      <c r="G20" s="16">
        <f t="shared" si="0"/>
        <v>990467.84578288533</v>
      </c>
      <c r="I20" s="16">
        <f t="shared" si="1"/>
        <v>79193</v>
      </c>
      <c r="J20" s="16">
        <f t="shared" si="2"/>
        <v>3990441.0388828851</v>
      </c>
    </row>
    <row r="21" spans="1:10">
      <c r="A21" s="24">
        <v>46051</v>
      </c>
      <c r="B21" s="16">
        <v>59306</v>
      </c>
      <c r="C21" s="16">
        <v>2999964.3569999998</v>
      </c>
      <c r="E21" s="16">
        <v>19550</v>
      </c>
      <c r="F21" s="16">
        <v>7726459.1200000001</v>
      </c>
      <c r="G21" s="16">
        <f t="shared" si="0"/>
        <v>990978.23722552846</v>
      </c>
      <c r="I21" s="16">
        <f t="shared" si="1"/>
        <v>78856</v>
      </c>
      <c r="J21" s="16">
        <f t="shared" si="2"/>
        <v>3990942.5942255282</v>
      </c>
    </row>
    <row r="22" spans="1:10">
      <c r="A22" s="24">
        <v>46052</v>
      </c>
      <c r="B22" s="16">
        <v>60583</v>
      </c>
      <c r="C22" s="16">
        <v>2999991.4021000001</v>
      </c>
      <c r="E22" s="16">
        <v>19750</v>
      </c>
      <c r="F22" s="16">
        <v>7716479.0499999998</v>
      </c>
      <c r="G22" s="16">
        <f t="shared" si="0"/>
        <v>989698.21593474236</v>
      </c>
      <c r="I22" s="16">
        <f t="shared" si="1"/>
        <v>80333</v>
      </c>
      <c r="J22" s="16">
        <f t="shared" si="2"/>
        <v>3989689.6180347423</v>
      </c>
    </row>
    <row r="23" spans="1:10">
      <c r="A23" s="24">
        <v>46055</v>
      </c>
      <c r="B23" s="16">
        <v>59926</v>
      </c>
      <c r="C23" s="16">
        <v>2999955.486</v>
      </c>
      <c r="E23" s="16">
        <v>20100</v>
      </c>
      <c r="F23" s="16">
        <v>7739750.2199999997</v>
      </c>
      <c r="G23" s="16">
        <f t="shared" si="0"/>
        <v>992682.92376359529</v>
      </c>
      <c r="I23" s="16">
        <f t="shared" si="1"/>
        <v>80026</v>
      </c>
      <c r="J23" s="16">
        <f t="shared" si="2"/>
        <v>3992638.4097635951</v>
      </c>
    </row>
    <row r="24" spans="1:10">
      <c r="A24" s="24">
        <v>46056</v>
      </c>
      <c r="B24" s="16">
        <v>59401</v>
      </c>
      <c r="C24" s="16">
        <v>2999994.0441000001</v>
      </c>
      <c r="E24" s="16">
        <v>19550</v>
      </c>
      <c r="F24" s="16">
        <v>7708430.1100000003</v>
      </c>
      <c r="G24" s="16">
        <f t="shared" si="0"/>
        <v>988665.87702647247</v>
      </c>
      <c r="I24" s="16">
        <f t="shared" si="1"/>
        <v>78951</v>
      </c>
      <c r="J24" s="16">
        <f t="shared" si="2"/>
        <v>3988659.9211264728</v>
      </c>
    </row>
    <row r="25" spans="1:10">
      <c r="A25" s="24">
        <v>46057</v>
      </c>
      <c r="B25" s="16">
        <v>57417</v>
      </c>
      <c r="C25" s="16">
        <v>2999946.3827999998</v>
      </c>
      <c r="E25" s="16">
        <v>19650</v>
      </c>
      <c r="F25" s="16">
        <v>7723279.2300000004</v>
      </c>
      <c r="G25" s="16">
        <f t="shared" si="0"/>
        <v>990570.3916991587</v>
      </c>
      <c r="I25" s="16">
        <f t="shared" si="1"/>
        <v>77067</v>
      </c>
      <c r="J25" s="16">
        <f t="shared" si="2"/>
        <v>3990516.7744991584</v>
      </c>
    </row>
    <row r="26" spans="1:10">
      <c r="A26" s="24">
        <v>46058</v>
      </c>
      <c r="B26" s="16">
        <v>54314</v>
      </c>
      <c r="C26" s="16">
        <v>2999963.1817999999</v>
      </c>
      <c r="E26" s="16">
        <v>100</v>
      </c>
      <c r="F26" s="16">
        <v>41060</v>
      </c>
      <c r="G26" s="16">
        <f t="shared" si="0"/>
        <v>5266.2630822901701</v>
      </c>
      <c r="I26" s="16">
        <f t="shared" si="1"/>
        <v>54414</v>
      </c>
      <c r="J26" s="16">
        <f t="shared" si="2"/>
        <v>3005229.44488229</v>
      </c>
    </row>
    <row r="27" spans="1:10">
      <c r="A27" s="24">
        <v>46059</v>
      </c>
      <c r="B27" s="16">
        <v>52277</v>
      </c>
      <c r="C27" s="16">
        <v>2999962.6943000001</v>
      </c>
      <c r="E27" s="16">
        <v>0</v>
      </c>
      <c r="F27" s="16">
        <v>0</v>
      </c>
      <c r="G27" s="16">
        <f t="shared" si="0"/>
        <v>0</v>
      </c>
      <c r="I27" s="16">
        <f t="shared" si="1"/>
        <v>52277</v>
      </c>
      <c r="J27" s="16">
        <f t="shared" si="2"/>
        <v>2999962.6943000001</v>
      </c>
    </row>
    <row r="28" spans="1:10">
      <c r="A28" s="24">
        <v>46062</v>
      </c>
      <c r="B28" s="16">
        <v>52424</v>
      </c>
      <c r="C28" s="16">
        <v>2999937.1880000001</v>
      </c>
      <c r="E28" s="16">
        <v>0</v>
      </c>
      <c r="F28" s="16">
        <v>0</v>
      </c>
      <c r="G28" s="16">
        <f t="shared" si="0"/>
        <v>0</v>
      </c>
      <c r="I28" s="16">
        <f t="shared" si="1"/>
        <v>52424</v>
      </c>
      <c r="J28" s="16">
        <f t="shared" si="2"/>
        <v>2999937.1880000001</v>
      </c>
    </row>
    <row r="29" spans="1:10">
      <c r="A29" s="24">
        <v>46063</v>
      </c>
      <c r="B29" s="16">
        <v>52537</v>
      </c>
      <c r="C29" s="16">
        <v>2999988.7888000002</v>
      </c>
      <c r="E29" s="16">
        <v>0</v>
      </c>
      <c r="F29" s="16"/>
      <c r="G29" s="16">
        <f t="shared" si="0"/>
        <v>0</v>
      </c>
      <c r="I29" s="16">
        <f t="shared" si="1"/>
        <v>52537</v>
      </c>
      <c r="J29" s="16">
        <f t="shared" si="2"/>
        <v>2999988.7888000002</v>
      </c>
    </row>
    <row r="30" spans="1:10">
      <c r="A30" s="24">
        <v>46064</v>
      </c>
      <c r="B30" s="16">
        <v>52809</v>
      </c>
      <c r="C30" s="16">
        <v>2999968.3911000001</v>
      </c>
      <c r="E30" s="16">
        <v>17400</v>
      </c>
      <c r="F30" s="16">
        <v>7711859.2199999997</v>
      </c>
      <c r="G30" s="16">
        <f t="shared" si="0"/>
        <v>989105.68694849161</v>
      </c>
      <c r="I30" s="16">
        <f t="shared" si="1"/>
        <v>70209</v>
      </c>
      <c r="J30" s="16">
        <f t="shared" si="2"/>
        <v>3989074.0780484919</v>
      </c>
    </row>
    <row r="31" spans="1:10">
      <c r="A31" s="24">
        <v>46065</v>
      </c>
      <c r="B31" s="16">
        <v>55188</v>
      </c>
      <c r="C31" s="16">
        <v>2999964.4920000001</v>
      </c>
      <c r="E31" s="16">
        <v>17650</v>
      </c>
      <c r="F31" s="16">
        <v>7702869.4800000004</v>
      </c>
      <c r="G31" s="16">
        <f t="shared" si="0"/>
        <v>987952.68315206247</v>
      </c>
      <c r="I31" s="16">
        <f t="shared" si="1"/>
        <v>72838</v>
      </c>
      <c r="J31" s="16">
        <f t="shared" si="2"/>
        <v>3987917.1751520624</v>
      </c>
    </row>
    <row r="32" spans="1:10">
      <c r="A32" s="24">
        <v>46066</v>
      </c>
      <c r="B32" s="16">
        <v>54629</v>
      </c>
      <c r="C32" s="16">
        <v>2999984.3124000002</v>
      </c>
      <c r="E32" s="16">
        <v>17850</v>
      </c>
      <c r="F32" s="16">
        <v>7708240.4699999997</v>
      </c>
      <c r="G32" s="16">
        <f t="shared" si="0"/>
        <v>988641.55422737531</v>
      </c>
      <c r="I32" s="16">
        <f t="shared" si="1"/>
        <v>72479</v>
      </c>
      <c r="J32" s="16">
        <f t="shared" si="2"/>
        <v>3988625.8666273756</v>
      </c>
    </row>
    <row r="33" spans="1:10">
      <c r="A33" s="24">
        <v>46069</v>
      </c>
      <c r="B33" s="16">
        <v>0</v>
      </c>
      <c r="C33" s="16">
        <v>0</v>
      </c>
      <c r="E33" s="16">
        <v>17850</v>
      </c>
      <c r="F33" s="16">
        <v>7587210.3300000001</v>
      </c>
      <c r="G33" s="16">
        <f t="shared" si="0"/>
        <v>973118.50117997127</v>
      </c>
      <c r="I33" s="16">
        <f t="shared" si="1"/>
        <v>17850</v>
      </c>
      <c r="J33" s="16">
        <f t="shared" si="2"/>
        <v>973118.50117997127</v>
      </c>
    </row>
    <row r="34" spans="1:10">
      <c r="A34" s="24">
        <v>46070</v>
      </c>
      <c r="B34" s="16">
        <v>54714</v>
      </c>
      <c r="C34" s="16">
        <v>2999946.7344</v>
      </c>
      <c r="E34" s="16">
        <v>0</v>
      </c>
      <c r="F34" s="16">
        <v>0</v>
      </c>
      <c r="G34" s="16">
        <f t="shared" si="0"/>
        <v>0</v>
      </c>
      <c r="I34" s="16">
        <f t="shared" si="1"/>
        <v>54714</v>
      </c>
      <c r="J34" s="16">
        <f t="shared" si="2"/>
        <v>2999946.7344</v>
      </c>
    </row>
    <row r="35" spans="1:10">
      <c r="A35" s="24">
        <v>46071</v>
      </c>
      <c r="B35" s="16">
        <v>54047</v>
      </c>
      <c r="C35" s="16">
        <v>2999970.6148999999</v>
      </c>
      <c r="E35" s="16">
        <v>0</v>
      </c>
      <c r="F35" s="16">
        <v>0</v>
      </c>
      <c r="G35" s="16">
        <f t="shared" si="0"/>
        <v>0</v>
      </c>
      <c r="I35" s="16">
        <f t="shared" si="1"/>
        <v>54047</v>
      </c>
      <c r="J35" s="16">
        <f t="shared" si="2"/>
        <v>2999970.6148999999</v>
      </c>
    </row>
    <row r="36" spans="1:10">
      <c r="A36" s="24">
        <v>46072</v>
      </c>
      <c r="B36" s="16">
        <v>54582</v>
      </c>
      <c r="C36" s="16">
        <v>2999952.2585999998</v>
      </c>
      <c r="E36" s="16">
        <v>0</v>
      </c>
      <c r="F36" s="16">
        <v>0</v>
      </c>
      <c r="G36" s="16">
        <f t="shared" si="0"/>
        <v>0</v>
      </c>
      <c r="I36" s="16">
        <f t="shared" si="1"/>
        <v>54582</v>
      </c>
      <c r="J36" s="16">
        <f t="shared" si="2"/>
        <v>2999952.2585999998</v>
      </c>
    </row>
    <row r="37" spans="1:10">
      <c r="A37" s="24">
        <v>46073</v>
      </c>
      <c r="B37" s="16">
        <v>55508</v>
      </c>
      <c r="C37" s="16">
        <v>2999968.7156000002</v>
      </c>
      <c r="E37" s="16">
        <v>18200</v>
      </c>
      <c r="F37" s="16">
        <v>7709179.6600000001</v>
      </c>
      <c r="G37" s="16">
        <f t="shared" si="0"/>
        <v>988762.01262056222</v>
      </c>
      <c r="I37" s="16">
        <f t="shared" si="1"/>
        <v>73708</v>
      </c>
      <c r="J37" s="16">
        <f t="shared" si="2"/>
        <v>3988730.7282205625</v>
      </c>
    </row>
    <row r="38" spans="1:10">
      <c r="A38" s="24">
        <v>46076</v>
      </c>
      <c r="B38" s="16">
        <v>54493</v>
      </c>
      <c r="C38" s="16">
        <v>2999981.3317999998</v>
      </c>
      <c r="E38" s="16">
        <v>18200</v>
      </c>
      <c r="F38" s="16">
        <v>7725699.7999999998</v>
      </c>
      <c r="G38" s="16">
        <f t="shared" si="0"/>
        <v>990880.84855325252</v>
      </c>
      <c r="I38" s="16">
        <f t="shared" si="1"/>
        <v>72693</v>
      </c>
      <c r="J38" s="16">
        <f t="shared" si="2"/>
        <v>3990862.1803532522</v>
      </c>
    </row>
    <row r="39" spans="1:10">
      <c r="A39" s="24">
        <v>46077</v>
      </c>
      <c r="B39" s="16">
        <v>53756</v>
      </c>
      <c r="C39" s="16">
        <v>2999944.9652</v>
      </c>
      <c r="E39" s="16">
        <v>17800</v>
      </c>
      <c r="F39" s="16">
        <v>7709019.7999999998</v>
      </c>
      <c r="G39" s="16">
        <f t="shared" si="0"/>
        <v>988741.50933716388</v>
      </c>
      <c r="I39" s="16">
        <f t="shared" si="1"/>
        <v>71556</v>
      </c>
      <c r="J39" s="16">
        <f t="shared" si="2"/>
        <v>3988686.474537164</v>
      </c>
    </row>
    <row r="40" spans="1:10">
      <c r="A40" s="24">
        <v>46078</v>
      </c>
      <c r="B40" s="16">
        <v>53507</v>
      </c>
      <c r="C40" s="16">
        <v>2999982.3196999999</v>
      </c>
      <c r="E40" s="16">
        <v>17700</v>
      </c>
      <c r="F40" s="16">
        <v>7723920.6900000004</v>
      </c>
      <c r="G40" s="16">
        <f t="shared" ref="G40:G71" si="3">F40/7.7968</f>
        <v>990652.66391340038</v>
      </c>
      <c r="I40" s="16">
        <f t="shared" ref="I40:I71" si="4">B40+E40</f>
        <v>71207</v>
      </c>
      <c r="J40" s="16">
        <f t="shared" ref="J40:J71" si="5">C40+G40</f>
        <v>3990634.9836134003</v>
      </c>
    </row>
    <row r="41" spans="1:10">
      <c r="A41" s="24">
        <v>46079</v>
      </c>
      <c r="B41" s="16">
        <v>53905</v>
      </c>
      <c r="C41" s="16">
        <v>2999958.7935000001</v>
      </c>
      <c r="E41" s="16">
        <v>17750</v>
      </c>
      <c r="F41" s="16">
        <v>7723869.9000000004</v>
      </c>
      <c r="G41" s="16">
        <f t="shared" si="3"/>
        <v>990646.149702442</v>
      </c>
      <c r="I41" s="16">
        <f t="shared" si="4"/>
        <v>71655</v>
      </c>
      <c r="J41" s="16">
        <f t="shared" si="5"/>
        <v>3990604.943202442</v>
      </c>
    </row>
    <row r="42" spans="1:10">
      <c r="A42" s="24">
        <v>46080</v>
      </c>
      <c r="B42" s="16">
        <v>54681</v>
      </c>
      <c r="C42" s="16">
        <v>2999991.0435000001</v>
      </c>
      <c r="E42" s="16">
        <v>17900</v>
      </c>
      <c r="F42" s="16">
        <v>7718859.4800000004</v>
      </c>
      <c r="G42" s="16">
        <f t="shared" si="3"/>
        <v>990003.52452288126</v>
      </c>
      <c r="I42" s="16">
        <f t="shared" si="4"/>
        <v>72581</v>
      </c>
      <c r="J42" s="16">
        <f t="shared" si="5"/>
        <v>3989994.5680228816</v>
      </c>
    </row>
    <row r="43" spans="1:10">
      <c r="A43" s="24">
        <v>46083</v>
      </c>
      <c r="B43" s="16">
        <v>56093</v>
      </c>
      <c r="C43" s="16">
        <v>2999993.8725000001</v>
      </c>
      <c r="E43" s="16">
        <v>18200</v>
      </c>
      <c r="F43" s="16">
        <v>7704840.7800000003</v>
      </c>
      <c r="G43" s="16">
        <f t="shared" si="3"/>
        <v>988205.51764826593</v>
      </c>
      <c r="I43" s="16">
        <f t="shared" si="4"/>
        <v>74293</v>
      </c>
      <c r="J43" s="16">
        <f t="shared" si="5"/>
        <v>3988199.3901482662</v>
      </c>
    </row>
    <row r="44" spans="1:10">
      <c r="A44" s="24">
        <v>46084</v>
      </c>
      <c r="B44" s="16">
        <v>57684</v>
      </c>
      <c r="C44" s="16">
        <v>3000000.63</v>
      </c>
      <c r="E44" s="16">
        <v>18700</v>
      </c>
      <c r="F44" s="16">
        <v>7723709.6200000001</v>
      </c>
      <c r="G44" s="16">
        <f t="shared" si="3"/>
        <v>990625.59255079005</v>
      </c>
      <c r="I44" s="16">
        <f t="shared" si="4"/>
        <v>76384</v>
      </c>
      <c r="J44" s="16">
        <f t="shared" si="5"/>
        <v>3990626.2225507898</v>
      </c>
    </row>
    <row r="45" spans="1:10">
      <c r="A45" s="24">
        <v>46085</v>
      </c>
      <c r="B45" s="16">
        <v>56815</v>
      </c>
      <c r="C45" s="16">
        <v>2999991.0819999999</v>
      </c>
      <c r="E45" s="16">
        <v>18950</v>
      </c>
      <c r="F45" s="16">
        <v>7723839.9800000004</v>
      </c>
      <c r="G45" s="16">
        <f t="shared" si="3"/>
        <v>990642.31223065872</v>
      </c>
      <c r="I45" s="16">
        <f t="shared" si="4"/>
        <v>75765</v>
      </c>
      <c r="J45" s="16">
        <f t="shared" si="5"/>
        <v>3990633.3942306587</v>
      </c>
    </row>
    <row r="46" spans="1:10">
      <c r="A46" s="24">
        <v>46086</v>
      </c>
      <c r="B46" s="16">
        <v>57628</v>
      </c>
      <c r="C46" s="16">
        <v>2999946.5588000002</v>
      </c>
      <c r="E46" s="16">
        <v>18750</v>
      </c>
      <c r="F46" s="16">
        <v>7722240</v>
      </c>
      <c r="G46" s="16">
        <f t="shared" si="3"/>
        <v>990437.10240098496</v>
      </c>
      <c r="I46" s="16">
        <f t="shared" si="4"/>
        <v>76378</v>
      </c>
      <c r="J46" s="16">
        <f t="shared" si="5"/>
        <v>3990383.6612009853</v>
      </c>
    </row>
    <row r="47" spans="1:10">
      <c r="A47" s="24">
        <v>46087</v>
      </c>
      <c r="B47" s="16">
        <v>57378</v>
      </c>
      <c r="C47" s="16">
        <v>2999968.5654000002</v>
      </c>
      <c r="E47" s="16">
        <v>18450</v>
      </c>
      <c r="F47" s="16">
        <v>7719959.7000000002</v>
      </c>
      <c r="G47" s="16">
        <f t="shared" si="3"/>
        <v>990144.63626103022</v>
      </c>
      <c r="I47" s="16">
        <f t="shared" si="4"/>
        <v>75828</v>
      </c>
      <c r="J47" s="16">
        <f t="shared" si="5"/>
        <v>3990113.2016610303</v>
      </c>
    </row>
    <row r="48" spans="1:10">
      <c r="A48" s="24">
        <v>46090</v>
      </c>
      <c r="B48" s="16">
        <v>57511</v>
      </c>
      <c r="C48" s="16">
        <v>2999975.0485</v>
      </c>
      <c r="E48" s="16">
        <v>19000</v>
      </c>
      <c r="F48" s="16">
        <v>7730560.4000000004</v>
      </c>
      <c r="G48" s="16">
        <f t="shared" si="3"/>
        <v>991504.25815719273</v>
      </c>
      <c r="I48" s="16">
        <f t="shared" si="4"/>
        <v>76511</v>
      </c>
      <c r="J48" s="16">
        <f t="shared" si="5"/>
        <v>3991479.3066571928</v>
      </c>
    </row>
    <row r="49" spans="1:10">
      <c r="A49" s="24">
        <v>46091</v>
      </c>
      <c r="B49" s="16">
        <v>56046</v>
      </c>
      <c r="C49" s="16">
        <v>2999979.8465999998</v>
      </c>
      <c r="E49" s="16">
        <v>18600</v>
      </c>
      <c r="F49" s="16">
        <v>7721609.5800000001</v>
      </c>
      <c r="G49" s="16">
        <f t="shared" si="3"/>
        <v>990356.24615226756</v>
      </c>
      <c r="I49" s="16">
        <f t="shared" si="4"/>
        <v>74646</v>
      </c>
      <c r="J49" s="16">
        <f t="shared" si="5"/>
        <v>3990336.0927522676</v>
      </c>
    </row>
    <row r="50" spans="1:10">
      <c r="A50" s="24">
        <v>46092</v>
      </c>
      <c r="B50" s="16">
        <v>56582</v>
      </c>
      <c r="C50" s="16">
        <v>2999971.9818000002</v>
      </c>
      <c r="E50" s="16">
        <v>18400</v>
      </c>
      <c r="F50" s="16">
        <v>7724099.2000000002</v>
      </c>
      <c r="G50" s="16">
        <f t="shared" si="3"/>
        <v>990675.55920377595</v>
      </c>
      <c r="I50" s="16">
        <f t="shared" si="4"/>
        <v>74982</v>
      </c>
      <c r="J50" s="16">
        <f t="shared" si="5"/>
        <v>3990647.5410037762</v>
      </c>
    </row>
    <row r="51" spans="1:10">
      <c r="A51" s="24">
        <v>46093</v>
      </c>
      <c r="B51" s="16">
        <v>57257</v>
      </c>
      <c r="C51" s="16">
        <v>2999986.2407</v>
      </c>
      <c r="E51" s="16">
        <v>18850</v>
      </c>
      <c r="F51" s="16">
        <v>7722750.75</v>
      </c>
      <c r="G51" s="16">
        <f t="shared" si="3"/>
        <v>990502.61004514666</v>
      </c>
      <c r="I51" s="16">
        <f t="shared" si="4"/>
        <v>76107</v>
      </c>
      <c r="J51" s="16">
        <f t="shared" si="5"/>
        <v>3990488.8507451466</v>
      </c>
    </row>
    <row r="52" spans="1:10">
      <c r="A52" s="24">
        <v>46094</v>
      </c>
      <c r="B52" s="16">
        <v>56883</v>
      </c>
      <c r="C52" s="16">
        <v>2999975.2902000002</v>
      </c>
      <c r="E52" s="16">
        <v>18750</v>
      </c>
      <c r="F52" s="16">
        <v>7728870</v>
      </c>
      <c r="G52" s="16">
        <f t="shared" si="3"/>
        <v>991287.45126205625</v>
      </c>
      <c r="I52" s="16">
        <f t="shared" si="4"/>
        <v>75633</v>
      </c>
      <c r="J52" s="16">
        <f t="shared" si="5"/>
        <v>3991262.7414620565</v>
      </c>
    </row>
    <row r="53" spans="1:10">
      <c r="A53" s="24">
        <v>46097</v>
      </c>
      <c r="B53" s="16">
        <v>55466</v>
      </c>
      <c r="C53" s="16">
        <v>2999972.9021999999</v>
      </c>
      <c r="E53" s="16">
        <v>18450</v>
      </c>
      <c r="F53" s="16">
        <v>7714430.2400000002</v>
      </c>
      <c r="G53" s="16">
        <f t="shared" si="3"/>
        <v>989435.44018058688</v>
      </c>
      <c r="I53" s="16">
        <f t="shared" si="4"/>
        <v>73916</v>
      </c>
      <c r="J53" s="16">
        <f t="shared" si="5"/>
        <v>3989408.342380587</v>
      </c>
    </row>
    <row r="54" spans="1:10">
      <c r="A54" s="24">
        <v>46098</v>
      </c>
      <c r="B54" s="16">
        <v>55024</v>
      </c>
      <c r="C54" s="16">
        <v>2999952.4992</v>
      </c>
      <c r="E54" s="16">
        <v>18000</v>
      </c>
      <c r="F54" s="16">
        <v>7723890</v>
      </c>
      <c r="G54" s="16">
        <f t="shared" si="3"/>
        <v>990648.72768315207</v>
      </c>
      <c r="I54" s="16">
        <f t="shared" si="4"/>
        <v>73024</v>
      </c>
      <c r="J54" s="16">
        <f t="shared" si="5"/>
        <v>3990601.226883152</v>
      </c>
    </row>
    <row r="55" spans="1:10">
      <c r="A55" s="24">
        <v>46099</v>
      </c>
      <c r="B55" s="16">
        <v>56120</v>
      </c>
      <c r="C55" s="16">
        <v>2999978.78</v>
      </c>
      <c r="E55" s="16">
        <v>18100</v>
      </c>
      <c r="F55" s="16">
        <v>7715629.9900000002</v>
      </c>
      <c r="G55" s="16">
        <f t="shared" si="3"/>
        <v>989589.31741227175</v>
      </c>
      <c r="I55" s="16">
        <f t="shared" si="4"/>
        <v>74220</v>
      </c>
      <c r="J55" s="16">
        <f t="shared" si="5"/>
        <v>3989568.0974122714</v>
      </c>
    </row>
    <row r="56" spans="1:10">
      <c r="A56" s="24">
        <v>46100</v>
      </c>
      <c r="B56" s="16">
        <v>56298</v>
      </c>
      <c r="C56" s="16">
        <v>2999945.8961999998</v>
      </c>
      <c r="E56" s="16">
        <v>18200</v>
      </c>
      <c r="F56" s="16">
        <v>7712049.7999999998</v>
      </c>
      <c r="G56" s="16">
        <f t="shared" si="3"/>
        <v>989130.1303098707</v>
      </c>
      <c r="I56" s="16">
        <f t="shared" si="4"/>
        <v>74498</v>
      </c>
      <c r="J56" s="16">
        <f t="shared" si="5"/>
        <v>3989076.0265098708</v>
      </c>
    </row>
    <row r="57" spans="1:10">
      <c r="A57" s="24">
        <v>46101</v>
      </c>
      <c r="B57" s="16">
        <v>57456</v>
      </c>
      <c r="C57" s="16">
        <v>2999984.6016000002</v>
      </c>
      <c r="E57" s="16">
        <v>18350</v>
      </c>
      <c r="F57" s="16">
        <v>7711270.0499999998</v>
      </c>
      <c r="G57" s="16">
        <f t="shared" si="3"/>
        <v>989030.12133182841</v>
      </c>
      <c r="I57" s="16">
        <f t="shared" si="4"/>
        <v>75806</v>
      </c>
      <c r="J57" s="16">
        <f t="shared" si="5"/>
        <v>3989014.7229318283</v>
      </c>
    </row>
    <row r="58" spans="1:10">
      <c r="A58" s="24">
        <v>46104</v>
      </c>
      <c r="B58" s="16">
        <v>57170</v>
      </c>
      <c r="C58" s="16">
        <v>2999955.7310000001</v>
      </c>
      <c r="E58" s="16">
        <v>19100</v>
      </c>
      <c r="F58" s="16">
        <v>7718730.2000000002</v>
      </c>
      <c r="G58" s="16">
        <f t="shared" si="3"/>
        <v>989986.94336137897</v>
      </c>
      <c r="I58" s="16">
        <f t="shared" si="4"/>
        <v>76270</v>
      </c>
      <c r="J58" s="16">
        <f t="shared" si="5"/>
        <v>3989942.6743613789</v>
      </c>
    </row>
    <row r="59" spans="1:10">
      <c r="A59" s="24">
        <v>46105</v>
      </c>
      <c r="B59" s="16">
        <v>57689</v>
      </c>
      <c r="C59" s="16">
        <v>2999989.5292000002</v>
      </c>
      <c r="E59" s="16">
        <v>18950</v>
      </c>
      <c r="F59" s="16">
        <v>7732420.54</v>
      </c>
      <c r="G59" s="16">
        <f t="shared" si="3"/>
        <v>991742.83552226552</v>
      </c>
      <c r="I59" s="16">
        <f t="shared" si="4"/>
        <v>76639</v>
      </c>
      <c r="J59" s="16">
        <f t="shared" si="5"/>
        <v>3991732.3647222659</v>
      </c>
    </row>
    <row r="60" spans="1:10">
      <c r="A60" s="24">
        <v>46106</v>
      </c>
      <c r="B60" s="16">
        <v>58211</v>
      </c>
      <c r="C60" s="16">
        <v>2999985.3804000001</v>
      </c>
      <c r="E60" s="16">
        <v>19000</v>
      </c>
      <c r="F60" s="16">
        <v>7728280.4000000004</v>
      </c>
      <c r="G60" s="16">
        <f t="shared" si="3"/>
        <v>991211.83049456193</v>
      </c>
      <c r="I60" s="16">
        <f t="shared" si="4"/>
        <v>77211</v>
      </c>
      <c r="J60" s="16">
        <f t="shared" si="5"/>
        <v>3991197.2108945623</v>
      </c>
    </row>
    <row r="61" spans="1:10">
      <c r="A61" s="24">
        <v>46107</v>
      </c>
      <c r="B61" s="16">
        <v>59805</v>
      </c>
      <c r="C61" s="16">
        <v>2999992.2344999998</v>
      </c>
      <c r="E61" s="16">
        <v>19500</v>
      </c>
      <c r="F61" s="16">
        <v>7728179.5499999998</v>
      </c>
      <c r="G61" s="16">
        <f t="shared" si="3"/>
        <v>991198.89570080023</v>
      </c>
      <c r="I61" s="16">
        <f t="shared" si="4"/>
        <v>79305</v>
      </c>
      <c r="J61" s="16">
        <f t="shared" si="5"/>
        <v>3991191.1302008</v>
      </c>
    </row>
    <row r="62" spans="1:10">
      <c r="A62" s="24">
        <v>46108</v>
      </c>
      <c r="B62" s="16">
        <v>59988</v>
      </c>
      <c r="C62" s="16">
        <v>2999975.8848000001</v>
      </c>
      <c r="E62" s="16">
        <v>19450</v>
      </c>
      <c r="F62" s="16">
        <v>7719880.0499999998</v>
      </c>
      <c r="G62" s="16">
        <f t="shared" si="3"/>
        <v>990134.42053150001</v>
      </c>
      <c r="I62" s="16">
        <f t="shared" si="4"/>
        <v>79438</v>
      </c>
      <c r="J62" s="16">
        <f t="shared" si="5"/>
        <v>3990110.3053315002</v>
      </c>
    </row>
    <row r="63" spans="1:10">
      <c r="A63" s="24">
        <v>46111</v>
      </c>
      <c r="B63" s="16">
        <v>61558</v>
      </c>
      <c r="C63" s="16">
        <v>2999973.7278</v>
      </c>
      <c r="E63" s="16">
        <v>19950</v>
      </c>
      <c r="F63" s="16">
        <v>7731440.96</v>
      </c>
      <c r="G63" s="16">
        <f t="shared" si="3"/>
        <v>991617.19679868664</v>
      </c>
      <c r="I63" s="16">
        <f t="shared" si="4"/>
        <v>81508</v>
      </c>
      <c r="J63" s="16">
        <f t="shared" si="5"/>
        <v>3991590.9245986864</v>
      </c>
    </row>
    <row r="64" spans="1:10">
      <c r="A64" s="24">
        <v>46112</v>
      </c>
      <c r="B64" s="16">
        <v>61666</v>
      </c>
      <c r="C64" s="16">
        <v>2999995.4005999998</v>
      </c>
      <c r="E64" s="16">
        <v>20200</v>
      </c>
      <c r="F64" s="16">
        <v>7734349.7199999997</v>
      </c>
      <c r="G64" s="16">
        <f t="shared" si="3"/>
        <v>991990.26780217525</v>
      </c>
      <c r="I64" s="16">
        <f t="shared" si="4"/>
        <v>81866</v>
      </c>
      <c r="J64" s="16">
        <f t="shared" si="5"/>
        <v>3991985.668402175</v>
      </c>
    </row>
    <row r="65" spans="1:10">
      <c r="A65" s="24">
        <v>46113</v>
      </c>
      <c r="B65" s="16">
        <v>60780</v>
      </c>
      <c r="C65" s="16">
        <v>2999961.0060000001</v>
      </c>
      <c r="E65" s="16">
        <v>20200</v>
      </c>
      <c r="F65" s="16">
        <v>7751259.1399999997</v>
      </c>
      <c r="G65" s="16">
        <f t="shared" si="3"/>
        <v>994159.03191052738</v>
      </c>
      <c r="I65" s="16">
        <f t="shared" si="4"/>
        <v>80980</v>
      </c>
      <c r="J65" s="16">
        <f t="shared" si="5"/>
        <v>3994120.0379105275</v>
      </c>
    </row>
    <row r="66" spans="1:10">
      <c r="A66" s="24">
        <v>46114</v>
      </c>
      <c r="B66" s="16">
        <v>60953</v>
      </c>
      <c r="C66" s="16">
        <v>2999972.5633999999</v>
      </c>
      <c r="E66" s="16">
        <v>20100</v>
      </c>
      <c r="F66" s="16">
        <v>7727040.9900000002</v>
      </c>
      <c r="G66" s="16">
        <f t="shared" si="3"/>
        <v>991052.86656064028</v>
      </c>
      <c r="I66" s="16">
        <f t="shared" si="4"/>
        <v>81053</v>
      </c>
      <c r="J66" s="16">
        <f t="shared" si="5"/>
        <v>3991025.4299606401</v>
      </c>
    </row>
    <row r="67" spans="1:10">
      <c r="A67" s="24">
        <v>46118</v>
      </c>
      <c r="B67" s="16">
        <v>61574</v>
      </c>
      <c r="C67" s="16">
        <v>2999977.6409999998</v>
      </c>
      <c r="E67" s="16">
        <v>0</v>
      </c>
      <c r="F67" s="16">
        <v>0</v>
      </c>
      <c r="G67" s="16">
        <f t="shared" si="3"/>
        <v>0</v>
      </c>
      <c r="I67" s="16">
        <f t="shared" si="4"/>
        <v>61574</v>
      </c>
      <c r="J67" s="16">
        <f t="shared" si="5"/>
        <v>2999977.6409999998</v>
      </c>
    </row>
    <row r="68" spans="1:10">
      <c r="A68" s="24">
        <v>46119</v>
      </c>
      <c r="B68" s="16">
        <v>62403</v>
      </c>
      <c r="C68" s="16">
        <v>2999974.3026000001</v>
      </c>
      <c r="E68" s="16">
        <v>0</v>
      </c>
      <c r="F68" s="16">
        <v>0</v>
      </c>
      <c r="G68" s="16">
        <f t="shared" si="3"/>
        <v>0</v>
      </c>
      <c r="I68" s="16">
        <f t="shared" si="4"/>
        <v>62403</v>
      </c>
      <c r="J68" s="16">
        <f t="shared" si="5"/>
        <v>2999974.3026000001</v>
      </c>
    </row>
    <row r="69" spans="1:10">
      <c r="A69" s="24">
        <v>46120</v>
      </c>
      <c r="B69" s="16">
        <v>60277</v>
      </c>
      <c r="C69" s="16">
        <v>2999974.2346000001</v>
      </c>
      <c r="E69" s="16">
        <v>19800</v>
      </c>
      <c r="F69" s="16">
        <v>7755820.3799999999</v>
      </c>
      <c r="G69" s="16">
        <f t="shared" si="3"/>
        <v>994744.04627539497</v>
      </c>
      <c r="I69" s="16">
        <f t="shared" si="4"/>
        <v>80077</v>
      </c>
      <c r="J69" s="16">
        <f t="shared" si="5"/>
        <v>3994718.2808753951</v>
      </c>
    </row>
    <row r="70" spans="1:10">
      <c r="A70" s="24">
        <v>46121</v>
      </c>
      <c r="B70" s="16">
        <v>59945</v>
      </c>
      <c r="C70" s="16">
        <v>2999983.4920000001</v>
      </c>
      <c r="E70" s="16">
        <v>19700</v>
      </c>
      <c r="F70" s="16">
        <v>7772900.9500000002</v>
      </c>
      <c r="G70" s="16">
        <f t="shared" si="3"/>
        <v>996934.76169710653</v>
      </c>
      <c r="I70" s="16">
        <f t="shared" si="4"/>
        <v>79645</v>
      </c>
      <c r="J70" s="16">
        <f t="shared" si="5"/>
        <v>3996918.2536971066</v>
      </c>
    </row>
    <row r="71" spans="1:10">
      <c r="A71" s="24">
        <v>46122</v>
      </c>
      <c r="B71" s="16">
        <v>60082</v>
      </c>
      <c r="C71" s="16">
        <v>2999954.3420000002</v>
      </c>
      <c r="E71" s="16">
        <v>19800</v>
      </c>
      <c r="F71" s="16">
        <v>7803550.2599999998</v>
      </c>
      <c r="G71" s="16">
        <f t="shared" si="3"/>
        <v>1000865.7731376975</v>
      </c>
      <c r="I71" s="16">
        <f t="shared" si="4"/>
        <v>79882</v>
      </c>
      <c r="J71" s="16">
        <f t="shared" si="5"/>
        <v>4000820.1151376977</v>
      </c>
    </row>
    <row r="72" spans="1:10">
      <c r="A72" s="24">
        <v>46125</v>
      </c>
      <c r="B72" s="16">
        <v>60927</v>
      </c>
      <c r="C72" s="16">
        <v>2999947.9967999998</v>
      </c>
      <c r="E72" s="16">
        <v>19800</v>
      </c>
      <c r="F72" s="16">
        <v>7685510.5800000001</v>
      </c>
      <c r="G72" s="16">
        <f t="shared" ref="G72:G124" si="6">F72/7.7968</f>
        <v>985726.26975169301</v>
      </c>
      <c r="I72" s="16">
        <f t="shared" ref="I72:I86" si="7">B72+E72</f>
        <v>80727</v>
      </c>
      <c r="J72" s="16">
        <f t="shared" ref="J72:J86" si="8">C72+G72</f>
        <v>3985674.266551693</v>
      </c>
    </row>
    <row r="73" spans="1:10">
      <c r="A73" s="24">
        <v>46126</v>
      </c>
      <c r="B73" s="16">
        <v>60511</v>
      </c>
      <c r="C73" s="16">
        <v>2999978.0514000002</v>
      </c>
      <c r="E73" s="16">
        <v>20000</v>
      </c>
      <c r="F73" s="16">
        <v>7719950</v>
      </c>
      <c r="G73" s="16">
        <f t="shared" si="6"/>
        <v>990143.39216088655</v>
      </c>
      <c r="I73" s="16">
        <f t="shared" si="7"/>
        <v>80511</v>
      </c>
      <c r="J73" s="16">
        <f t="shared" si="8"/>
        <v>3990121.4435608867</v>
      </c>
    </row>
    <row r="74" spans="1:10">
      <c r="A74" s="24">
        <v>46127</v>
      </c>
      <c r="B74" s="16">
        <v>60336</v>
      </c>
      <c r="C74" s="16">
        <v>2999960.2223999999</v>
      </c>
      <c r="E74" s="16">
        <v>19950</v>
      </c>
      <c r="F74" s="16">
        <v>7736939.1799999997</v>
      </c>
      <c r="G74" s="16">
        <f t="shared" si="6"/>
        <v>992322.38610712078</v>
      </c>
      <c r="I74" s="16">
        <f t="shared" si="7"/>
        <v>80286</v>
      </c>
      <c r="J74" s="16">
        <f t="shared" si="8"/>
        <v>3992282.6085071205</v>
      </c>
    </row>
    <row r="75" spans="1:10">
      <c r="A75" s="24">
        <v>46128</v>
      </c>
      <c r="B75" s="16">
        <v>61209</v>
      </c>
      <c r="C75" s="16">
        <v>2999987.7497999999</v>
      </c>
      <c r="E75" s="16">
        <v>19850</v>
      </c>
      <c r="F75" s="16">
        <v>7735920.1699999999</v>
      </c>
      <c r="G75" s="16">
        <f t="shared" si="6"/>
        <v>992191.69018058688</v>
      </c>
      <c r="I75" s="16">
        <f t="shared" si="7"/>
        <v>81059</v>
      </c>
      <c r="J75" s="16">
        <f t="shared" si="8"/>
        <v>3992179.439980587</v>
      </c>
    </row>
    <row r="76" spans="1:10">
      <c r="A76" s="24">
        <v>46129</v>
      </c>
      <c r="B76" s="16">
        <v>61995</v>
      </c>
      <c r="C76" s="16">
        <v>2999987.6460000002</v>
      </c>
      <c r="E76" s="16">
        <v>20650</v>
      </c>
      <c r="F76" s="16">
        <v>7738191.0199999996</v>
      </c>
      <c r="G76" s="16">
        <f t="shared" si="6"/>
        <v>992482.94428483478</v>
      </c>
      <c r="I76" s="16">
        <f t="shared" si="7"/>
        <v>82645</v>
      </c>
      <c r="J76" s="16">
        <f t="shared" si="8"/>
        <v>3992470.5902848351</v>
      </c>
    </row>
    <row r="77" spans="1:10">
      <c r="A77" s="24">
        <v>46132</v>
      </c>
      <c r="B77" s="16">
        <v>61661</v>
      </c>
      <c r="C77" s="16">
        <v>2999974.1346999998</v>
      </c>
      <c r="E77" s="16">
        <v>20250</v>
      </c>
      <c r="F77" s="16">
        <v>7731310.2800000003</v>
      </c>
      <c r="G77" s="16">
        <f t="shared" si="6"/>
        <v>991600.43607633899</v>
      </c>
      <c r="I77" s="16">
        <f t="shared" si="7"/>
        <v>81911</v>
      </c>
      <c r="J77" s="16">
        <f t="shared" si="8"/>
        <v>3991574.5707763387</v>
      </c>
    </row>
    <row r="78" spans="1:10">
      <c r="A78" s="24">
        <v>46133</v>
      </c>
      <c r="B78" s="16">
        <v>61261</v>
      </c>
      <c r="C78" s="16">
        <v>2999957.2960999999</v>
      </c>
      <c r="E78" s="16">
        <v>19900</v>
      </c>
      <c r="F78" s="16">
        <v>7738509.0199999996</v>
      </c>
      <c r="G78" s="16">
        <f t="shared" si="6"/>
        <v>992523.73024830688</v>
      </c>
      <c r="I78" s="16">
        <f t="shared" si="7"/>
        <v>81161</v>
      </c>
      <c r="J78" s="16">
        <f t="shared" si="8"/>
        <v>3992481.0263483068</v>
      </c>
    </row>
    <row r="79" spans="1:10">
      <c r="A79" s="24">
        <v>46134</v>
      </c>
      <c r="B79" s="16">
        <v>61652</v>
      </c>
      <c r="C79" s="16">
        <v>2999992.4852</v>
      </c>
      <c r="E79" s="16">
        <v>20150</v>
      </c>
      <c r="F79" s="16">
        <v>7723110.1399999997</v>
      </c>
      <c r="G79" s="16">
        <f t="shared" si="6"/>
        <v>990548.70459675754</v>
      </c>
      <c r="I79" s="16">
        <f t="shared" si="7"/>
        <v>81802</v>
      </c>
      <c r="J79" s="16">
        <f t="shared" si="8"/>
        <v>3990541.1897967574</v>
      </c>
    </row>
    <row r="80" spans="1:10">
      <c r="A80" s="24">
        <v>46135</v>
      </c>
      <c r="B80" s="16">
        <v>62476</v>
      </c>
      <c r="C80" s="16">
        <v>2999972.568</v>
      </c>
      <c r="E80" s="16">
        <v>20500</v>
      </c>
      <c r="F80" s="16">
        <v>7724580.4000000004</v>
      </c>
      <c r="G80" s="16">
        <f t="shared" si="6"/>
        <v>990737.2768315206</v>
      </c>
      <c r="I80" s="16">
        <f t="shared" si="7"/>
        <v>82976</v>
      </c>
      <c r="J80" s="16">
        <f t="shared" si="8"/>
        <v>3990709.8448315207</v>
      </c>
    </row>
    <row r="81" spans="1:10">
      <c r="A81" s="24">
        <v>46136</v>
      </c>
      <c r="B81" s="16">
        <v>61262</v>
      </c>
      <c r="C81" s="16">
        <v>2999969.5090000001</v>
      </c>
      <c r="E81" s="16">
        <v>20300</v>
      </c>
      <c r="F81" s="16">
        <v>7737470.8600000003</v>
      </c>
      <c r="G81" s="16">
        <f t="shared" si="6"/>
        <v>992390.57818592247</v>
      </c>
      <c r="I81" s="16">
        <f t="shared" si="7"/>
        <v>81562</v>
      </c>
      <c r="J81" s="16">
        <f t="shared" si="8"/>
        <v>3992360.0871859225</v>
      </c>
    </row>
    <row r="82" spans="1:10">
      <c r="A82" s="24">
        <v>46139</v>
      </c>
      <c r="B82" s="16">
        <v>62300</v>
      </c>
      <c r="C82" s="16">
        <v>2999981.74</v>
      </c>
      <c r="E82" s="16">
        <v>20300</v>
      </c>
      <c r="F82" s="16">
        <v>7728930.6500000004</v>
      </c>
      <c r="G82" s="16">
        <f t="shared" si="6"/>
        <v>991295.23009439767</v>
      </c>
      <c r="I82" s="16">
        <f t="shared" si="7"/>
        <v>82600</v>
      </c>
      <c r="J82" s="16">
        <f t="shared" si="8"/>
        <v>3991276.9700943977</v>
      </c>
    </row>
    <row r="83" spans="1:10">
      <c r="A83" s="24">
        <v>46140</v>
      </c>
      <c r="B83" s="16">
        <v>63043</v>
      </c>
      <c r="C83" s="16">
        <v>2999995.7195000001</v>
      </c>
      <c r="E83" s="16">
        <v>20750</v>
      </c>
      <c r="F83" s="16">
        <v>7727700.4800000004</v>
      </c>
      <c r="G83" s="16">
        <f t="shared" si="6"/>
        <v>991137.45126205625</v>
      </c>
      <c r="I83" s="16">
        <f t="shared" si="7"/>
        <v>83793</v>
      </c>
      <c r="J83" s="16">
        <f t="shared" si="8"/>
        <v>3991133.1707620565</v>
      </c>
    </row>
    <row r="84" spans="1:10">
      <c r="A84" s="24">
        <v>46141</v>
      </c>
      <c r="B84" s="16">
        <v>61645</v>
      </c>
      <c r="C84" s="16">
        <v>2999953.9249999998</v>
      </c>
      <c r="E84" s="16">
        <v>20450</v>
      </c>
      <c r="F84" s="16">
        <v>7733349.5099999998</v>
      </c>
      <c r="G84" s="16">
        <f t="shared" si="6"/>
        <v>991861.98312128044</v>
      </c>
      <c r="I84" s="16">
        <f t="shared" si="7"/>
        <v>82095</v>
      </c>
      <c r="J84" s="16">
        <f t="shared" si="8"/>
        <v>3991815.9081212804</v>
      </c>
    </row>
    <row r="85" spans="1:10">
      <c r="A85" s="24">
        <v>46142</v>
      </c>
      <c r="B85" s="16">
        <f>61542+1174</f>
        <v>62716</v>
      </c>
      <c r="C85" s="16">
        <f>2999969.4114+56921.39</f>
        <v>3056890.8014000002</v>
      </c>
      <c r="E85" s="16">
        <v>20200</v>
      </c>
      <c r="F85" s="16">
        <v>7739419.9199999999</v>
      </c>
      <c r="G85" s="16">
        <f t="shared" si="6"/>
        <v>992640.56022983789</v>
      </c>
      <c r="I85" s="16">
        <f t="shared" si="7"/>
        <v>82916</v>
      </c>
      <c r="J85" s="16">
        <f t="shared" si="8"/>
        <v>4049531.3616298381</v>
      </c>
    </row>
    <row r="86" spans="1:10">
      <c r="A86" s="24">
        <v>46143</v>
      </c>
      <c r="B86" s="16">
        <v>61176</v>
      </c>
      <c r="C86" s="16">
        <v>2999960.9232000001</v>
      </c>
      <c r="E86" s="16">
        <v>0</v>
      </c>
      <c r="F86" s="16">
        <v>0</v>
      </c>
      <c r="G86" s="16">
        <f t="shared" si="6"/>
        <v>0</v>
      </c>
      <c r="I86" s="16">
        <f t="shared" si="7"/>
        <v>61176</v>
      </c>
      <c r="J86" s="16">
        <f t="shared" si="8"/>
        <v>2999960.9232000001</v>
      </c>
    </row>
    <row r="87" spans="1:10">
      <c r="A87" s="24">
        <v>46146</v>
      </c>
      <c r="B87" s="16">
        <f>62102+155371</f>
        <v>217473</v>
      </c>
      <c r="C87" s="16">
        <f>2999979.9446+7499960.1523</f>
        <v>10499940.096900001</v>
      </c>
      <c r="E87" s="16">
        <v>20000</v>
      </c>
      <c r="F87" s="16">
        <v>7724360</v>
      </c>
      <c r="G87" s="16">
        <f t="shared" si="6"/>
        <v>990709.00882413296</v>
      </c>
      <c r="I87" s="16">
        <f t="shared" ref="I87:I91" si="9">B87+E87</f>
        <v>237473</v>
      </c>
      <c r="J87" s="16">
        <f t="shared" ref="J87:J91" si="10">C87+G87</f>
        <v>11490649.105724134</v>
      </c>
    </row>
    <row r="88" spans="1:10">
      <c r="A88" s="24">
        <v>46147</v>
      </c>
      <c r="B88" s="16">
        <f>61711+12897</f>
        <v>74608</v>
      </c>
      <c r="C88" s="16">
        <f>2999969.1852+625087.9269</f>
        <v>3625057.1121</v>
      </c>
      <c r="E88" s="16">
        <f>20500+51000</f>
        <v>71500</v>
      </c>
      <c r="F88" s="16">
        <f>7728780.85+19227382.5</f>
        <v>26956163.350000001</v>
      </c>
      <c r="G88" s="16">
        <f t="shared" si="6"/>
        <v>3457336.7727785758</v>
      </c>
      <c r="I88" s="16">
        <f t="shared" si="9"/>
        <v>146108</v>
      </c>
      <c r="J88" s="16">
        <f t="shared" si="10"/>
        <v>7082393.8848785758</v>
      </c>
    </row>
    <row r="89" spans="1:10">
      <c r="A89" s="24">
        <v>46148</v>
      </c>
      <c r="B89" s="16">
        <v>61292</v>
      </c>
      <c r="C89" s="16">
        <v>2999973.7152</v>
      </c>
      <c r="E89" s="16">
        <f>20400+51000</f>
        <v>71400</v>
      </c>
      <c r="F89" s="16">
        <f>7736899.92+19330820.7</f>
        <v>27067720.619999997</v>
      </c>
      <c r="G89" s="16">
        <f t="shared" si="6"/>
        <v>3471644.8568643541</v>
      </c>
      <c r="I89" s="16">
        <f t="shared" si="9"/>
        <v>132692</v>
      </c>
      <c r="J89" s="16">
        <f t="shared" si="10"/>
        <v>6471618.5720643541</v>
      </c>
    </row>
    <row r="90" spans="1:10">
      <c r="A90" s="24">
        <v>46149</v>
      </c>
      <c r="B90" s="16">
        <f>62184+155467</f>
        <v>217651</v>
      </c>
      <c r="C90" s="16">
        <f>2999451.4584+7499992.3739</f>
        <v>10499443.8323</v>
      </c>
      <c r="E90" s="16">
        <f>20250+51400</f>
        <v>71650</v>
      </c>
      <c r="F90" s="16">
        <f>7723680.08+19559591.52</f>
        <v>27283271.600000001</v>
      </c>
      <c r="G90" s="16">
        <f t="shared" si="6"/>
        <v>3499290.9398727682</v>
      </c>
      <c r="I90" s="16">
        <f t="shared" si="9"/>
        <v>289301</v>
      </c>
      <c r="J90" s="16">
        <f t="shared" si="10"/>
        <v>13998734.772172768</v>
      </c>
    </row>
    <row r="91" spans="1:10">
      <c r="A91" s="24">
        <v>46150</v>
      </c>
      <c r="B91" s="16">
        <f>63339+171785</f>
        <v>235124</v>
      </c>
      <c r="C91" s="16">
        <f>2999969.3943+8131735.0095</f>
        <v>11131704.4038</v>
      </c>
      <c r="E91" s="16">
        <f>20750+51400</f>
        <v>72150</v>
      </c>
      <c r="F91" s="16">
        <f>7734369.53+19157268.3</f>
        <v>26891637.830000002</v>
      </c>
      <c r="G91" s="16">
        <f t="shared" si="6"/>
        <v>3449060.8749743486</v>
      </c>
      <c r="I91" s="16">
        <f t="shared" si="9"/>
        <v>307274</v>
      </c>
      <c r="J91" s="16">
        <f t="shared" si="10"/>
        <v>14580765.278774347</v>
      </c>
    </row>
    <row r="92" spans="1:10">
      <c r="A92" s="24">
        <v>46153</v>
      </c>
      <c r="B92" s="16">
        <f>63309+158270</f>
        <v>221579</v>
      </c>
      <c r="C92" s="16">
        <f>2999979.2667+7499987.971</f>
        <v>10499967.2377</v>
      </c>
      <c r="E92" s="16">
        <f>20950+115550</f>
        <v>136500</v>
      </c>
      <c r="F92" s="16">
        <f>7728679.17+42580036.34</f>
        <v>50308715.510000005</v>
      </c>
      <c r="G92" s="16">
        <f t="shared" si="6"/>
        <v>6452482.4941001441</v>
      </c>
      <c r="I92" s="16">
        <f t="shared" ref="I92:I96" si="11">B92+E92</f>
        <v>358079</v>
      </c>
      <c r="J92" s="16">
        <f t="shared" ref="J92:J96" si="12">C92+G92</f>
        <v>16952449.731800146</v>
      </c>
    </row>
    <row r="93" spans="1:10">
      <c r="A93" s="24">
        <v>46154</v>
      </c>
      <c r="B93" s="16">
        <f>62906+157277</f>
        <v>220183</v>
      </c>
      <c r="C93" s="16">
        <f>2999949.3964+7500005.3882</f>
        <v>10499954.784600001</v>
      </c>
      <c r="E93" s="16">
        <f>20850+55500</f>
        <v>76350</v>
      </c>
      <c r="F93" s="16">
        <f>7736069.33+20586681.6</f>
        <v>28322750.93</v>
      </c>
      <c r="G93" s="16">
        <f t="shared" si="6"/>
        <v>3632612.2165503795</v>
      </c>
      <c r="I93" s="16">
        <f t="shared" si="11"/>
        <v>296533</v>
      </c>
      <c r="J93" s="16">
        <f t="shared" si="12"/>
        <v>14132567.001150381</v>
      </c>
    </row>
    <row r="94" spans="1:10">
      <c r="A94" s="24">
        <v>46155</v>
      </c>
      <c r="B94" s="16">
        <v>63386</v>
      </c>
      <c r="C94" s="16">
        <v>3000002.3325999998</v>
      </c>
      <c r="E94" s="16">
        <v>20750</v>
      </c>
      <c r="F94" s="16">
        <v>7738629.5</v>
      </c>
      <c r="G94" s="16">
        <f t="shared" si="6"/>
        <v>992539.18274163757</v>
      </c>
      <c r="I94" s="16">
        <f t="shared" si="11"/>
        <v>84136</v>
      </c>
      <c r="J94" s="16">
        <f t="shared" si="12"/>
        <v>3992541.5153416377</v>
      </c>
    </row>
    <row r="95" spans="1:10">
      <c r="A95" s="24">
        <v>46156</v>
      </c>
      <c r="B95" s="16">
        <v>64971</v>
      </c>
      <c r="C95" s="16">
        <v>2999970.9539999999</v>
      </c>
      <c r="E95" s="16">
        <v>21250</v>
      </c>
      <c r="F95" s="16">
        <v>7734929.8799999999</v>
      </c>
      <c r="G95" s="16">
        <f t="shared" si="6"/>
        <v>992064.67781654012</v>
      </c>
      <c r="I95" s="16">
        <f t="shared" si="11"/>
        <v>86221</v>
      </c>
      <c r="J95" s="16">
        <f t="shared" si="12"/>
        <v>3992035.6318165399</v>
      </c>
    </row>
    <row r="96" spans="1:10">
      <c r="A96" s="24">
        <v>46157</v>
      </c>
      <c r="B96" s="16">
        <v>65373</v>
      </c>
      <c r="C96" s="16">
        <v>2999973.5073000002</v>
      </c>
      <c r="E96" s="16">
        <v>21800</v>
      </c>
      <c r="F96" s="16">
        <v>7741330.4199999999</v>
      </c>
      <c r="G96" s="16">
        <f t="shared" si="6"/>
        <v>992885.59665503795</v>
      </c>
      <c r="I96" s="16">
        <f t="shared" si="11"/>
        <v>87173</v>
      </c>
      <c r="J96" s="16">
        <f t="shared" si="12"/>
        <v>3992859.1039550379</v>
      </c>
    </row>
    <row r="97" spans="1:10">
      <c r="A97" s="24">
        <v>46160</v>
      </c>
      <c r="B97" s="16">
        <v>65933</v>
      </c>
      <c r="C97" s="16">
        <v>2999958.0932999998</v>
      </c>
      <c r="E97" s="16">
        <v>22050</v>
      </c>
      <c r="F97" s="16">
        <v>7732030.9500000002</v>
      </c>
      <c r="G97" s="16">
        <f t="shared" si="6"/>
        <v>991692.86758670222</v>
      </c>
      <c r="I97" s="16">
        <f t="shared" ref="I97:I101" si="13">B97+E97</f>
        <v>87983</v>
      </c>
      <c r="J97" s="16">
        <f t="shared" ref="J97:J101" si="14">C97+G97</f>
        <v>3991650.9608867019</v>
      </c>
    </row>
    <row r="98" spans="1:10">
      <c r="A98" s="24">
        <v>46161</v>
      </c>
      <c r="B98" s="16">
        <v>65686</v>
      </c>
      <c r="C98" s="16">
        <v>2999971.5803999999</v>
      </c>
      <c r="E98" s="16">
        <v>21650</v>
      </c>
      <c r="F98" s="16">
        <v>7736649.1500000004</v>
      </c>
      <c r="G98" s="16">
        <f t="shared" si="6"/>
        <v>992285.18751282583</v>
      </c>
      <c r="I98" s="16">
        <f t="shared" si="13"/>
        <v>87336</v>
      </c>
      <c r="J98" s="16">
        <f t="shared" si="14"/>
        <v>3992256.7679128256</v>
      </c>
    </row>
    <row r="99" spans="1:10">
      <c r="A99" s="24">
        <v>46162</v>
      </c>
      <c r="B99" s="16">
        <v>66858</v>
      </c>
      <c r="C99" s="16">
        <v>2999958.5748000001</v>
      </c>
      <c r="E99" s="16">
        <v>21900</v>
      </c>
      <c r="F99" s="16">
        <v>7737789.0300000003</v>
      </c>
      <c r="G99" s="16">
        <f t="shared" si="6"/>
        <v>992431.38595321157</v>
      </c>
      <c r="I99" s="16">
        <f t="shared" si="13"/>
        <v>88758</v>
      </c>
      <c r="J99" s="16">
        <f t="shared" si="14"/>
        <v>3992389.9607532118</v>
      </c>
    </row>
    <row r="100" spans="1:10">
      <c r="A100" s="24">
        <v>46163</v>
      </c>
      <c r="B100" s="16">
        <v>66762</v>
      </c>
      <c r="C100" s="16">
        <v>2999963.8223999999</v>
      </c>
      <c r="E100" s="16">
        <v>21900</v>
      </c>
      <c r="F100" s="16">
        <v>7733801.04</v>
      </c>
      <c r="G100" s="16">
        <f t="shared" si="6"/>
        <v>991919.89534167864</v>
      </c>
      <c r="I100" s="16">
        <f t="shared" si="13"/>
        <v>88662</v>
      </c>
      <c r="J100" s="16">
        <f t="shared" si="14"/>
        <v>3991883.7177416785</v>
      </c>
    </row>
    <row r="101" spans="1:10">
      <c r="A101" s="24">
        <v>46164</v>
      </c>
      <c r="B101" s="16">
        <v>67267</v>
      </c>
      <c r="C101" s="16">
        <v>2999987.1194000002</v>
      </c>
      <c r="E101" s="16">
        <v>22100</v>
      </c>
      <c r="F101" s="16">
        <v>7733099.4000000004</v>
      </c>
      <c r="G101" s="16">
        <f t="shared" si="6"/>
        <v>991829.90457623638</v>
      </c>
      <c r="I101" s="16">
        <f t="shared" si="13"/>
        <v>89367</v>
      </c>
      <c r="J101" s="16">
        <f t="shared" si="14"/>
        <v>3991817.0239762366</v>
      </c>
    </row>
    <row r="102" spans="1:10">
      <c r="A102" s="24">
        <v>46168</v>
      </c>
      <c r="B102" s="16">
        <v>68087</v>
      </c>
      <c r="C102" s="16">
        <v>2999967.6896000002</v>
      </c>
      <c r="E102" s="16">
        <v>22550</v>
      </c>
      <c r="F102" s="16">
        <v>7736440.4699999997</v>
      </c>
      <c r="G102" s="16">
        <f t="shared" si="6"/>
        <v>992258.42268623016</v>
      </c>
      <c r="I102" s="16">
        <f t="shared" ref="I102:I105" si="15">B102+E102</f>
        <v>90637</v>
      </c>
      <c r="J102" s="16">
        <f t="shared" ref="J102:J105" si="16">C102+G102</f>
        <v>3992226.1122862305</v>
      </c>
    </row>
    <row r="103" spans="1:10">
      <c r="A103" s="24">
        <v>46169</v>
      </c>
      <c r="B103" s="16">
        <v>68372</v>
      </c>
      <c r="C103" s="16">
        <v>2999965.0811999999</v>
      </c>
      <c r="E103" s="16">
        <v>22900</v>
      </c>
      <c r="F103" s="16">
        <v>7741990.7800000003</v>
      </c>
      <c r="G103" s="16">
        <f t="shared" si="6"/>
        <v>992970.29294069367</v>
      </c>
      <c r="I103" s="16">
        <f t="shared" si="15"/>
        <v>91272</v>
      </c>
      <c r="J103" s="16">
        <f t="shared" si="16"/>
        <v>3992935.3741406938</v>
      </c>
    </row>
    <row r="104" spans="1:10">
      <c r="A104" s="24">
        <v>46170</v>
      </c>
      <c r="B104" s="16">
        <v>69185</v>
      </c>
      <c r="C104" s="16">
        <v>2999993.0515000001</v>
      </c>
      <c r="E104" s="16">
        <v>23000</v>
      </c>
      <c r="F104" s="16">
        <v>7743140.9000000004</v>
      </c>
      <c r="G104" s="16">
        <f t="shared" si="6"/>
        <v>993117.80474040634</v>
      </c>
      <c r="I104" s="16">
        <f t="shared" si="15"/>
        <v>92185</v>
      </c>
      <c r="J104" s="16">
        <f t="shared" si="16"/>
        <v>3993110.8562404066</v>
      </c>
    </row>
    <row r="105" spans="1:10">
      <c r="A105" s="24">
        <v>46171</v>
      </c>
      <c r="B105" s="16">
        <v>69496</v>
      </c>
      <c r="C105" s="16">
        <v>2999961.6304000001</v>
      </c>
      <c r="E105" s="16">
        <v>22750</v>
      </c>
      <c r="F105" s="16">
        <v>7743139.9500000002</v>
      </c>
      <c r="G105" s="16">
        <f t="shared" si="6"/>
        <v>993117.6828955469</v>
      </c>
      <c r="I105" s="16">
        <f t="shared" si="15"/>
        <v>92246</v>
      </c>
      <c r="J105" s="16">
        <f t="shared" si="16"/>
        <v>3993079.3132955469</v>
      </c>
    </row>
    <row r="106" spans="1:10">
      <c r="A106" s="24">
        <v>46174</v>
      </c>
      <c r="B106" s="16">
        <v>69733</v>
      </c>
      <c r="C106" s="16">
        <v>2999997.3396000001</v>
      </c>
      <c r="E106" s="16">
        <v>23050</v>
      </c>
      <c r="F106" s="16">
        <v>7743520.7300000004</v>
      </c>
      <c r="G106" s="16">
        <f t="shared" si="6"/>
        <v>993166.5208803612</v>
      </c>
      <c r="I106" s="16">
        <f t="shared" ref="I106:I110" si="17">B106+E106</f>
        <v>92783</v>
      </c>
      <c r="J106" s="16">
        <f t="shared" ref="J106:J110" si="18">C106+G106</f>
        <v>3993163.8604803612</v>
      </c>
    </row>
    <row r="107" spans="1:10">
      <c r="A107" s="24">
        <v>46175</v>
      </c>
      <c r="B107" s="16">
        <v>69006</v>
      </c>
      <c r="C107" s="16">
        <v>2999959.9434000002</v>
      </c>
      <c r="E107" s="16">
        <v>22550</v>
      </c>
      <c r="F107" s="16">
        <v>7731281.0300000003</v>
      </c>
      <c r="G107" s="16">
        <f t="shared" si="6"/>
        <v>991596.68453724601</v>
      </c>
      <c r="I107" s="16">
        <f t="shared" si="17"/>
        <v>91556</v>
      </c>
      <c r="J107" s="16">
        <f t="shared" si="18"/>
        <v>3991556.6279372461</v>
      </c>
    </row>
    <row r="108" spans="1:10">
      <c r="A108" s="24">
        <v>46176</v>
      </c>
      <c r="B108" s="16">
        <v>69464</v>
      </c>
      <c r="C108" s="16">
        <v>2999997.3391999998</v>
      </c>
      <c r="E108" s="16">
        <v>23050</v>
      </c>
      <c r="F108" s="16">
        <v>7730190.9100000001</v>
      </c>
      <c r="G108" s="16">
        <f t="shared" si="6"/>
        <v>991456.86820233939</v>
      </c>
      <c r="I108" s="16">
        <f t="shared" si="17"/>
        <v>92514</v>
      </c>
      <c r="J108" s="16">
        <f t="shared" si="18"/>
        <v>3991454.2074023392</v>
      </c>
    </row>
    <row r="109" spans="1:10">
      <c r="A109" s="24">
        <v>46177</v>
      </c>
      <c r="B109" s="16">
        <v>69928</v>
      </c>
      <c r="C109" s="16">
        <v>2999953.1568</v>
      </c>
      <c r="E109" s="16">
        <v>23050</v>
      </c>
      <c r="F109" s="16">
        <v>7747459.9699999997</v>
      </c>
      <c r="G109" s="16">
        <f t="shared" si="6"/>
        <v>993671.7589267391</v>
      </c>
      <c r="I109" s="16">
        <f t="shared" si="17"/>
        <v>92978</v>
      </c>
      <c r="J109" s="16">
        <f t="shared" si="18"/>
        <v>3993624.915726739</v>
      </c>
    </row>
    <row r="110" spans="1:10">
      <c r="A110" s="24">
        <v>46178</v>
      </c>
      <c r="B110" s="16">
        <v>70097</v>
      </c>
      <c r="C110" s="16">
        <v>2999990.3769</v>
      </c>
      <c r="E110" s="16">
        <v>23200</v>
      </c>
      <c r="F110" s="16">
        <v>7742120.7199999997</v>
      </c>
      <c r="G110" s="16">
        <f t="shared" si="6"/>
        <v>992986.95875230862</v>
      </c>
      <c r="I110" s="16">
        <f t="shared" si="17"/>
        <v>93297</v>
      </c>
      <c r="J110" s="16">
        <f t="shared" si="18"/>
        <v>3992977.3356523085</v>
      </c>
    </row>
    <row r="111" spans="1:10">
      <c r="A111" s="24">
        <v>46181</v>
      </c>
      <c r="B111" s="16">
        <v>70278</v>
      </c>
      <c r="C111" s="16">
        <v>2999971.0416000001</v>
      </c>
      <c r="E111" s="16">
        <v>23100</v>
      </c>
      <c r="F111" s="16">
        <v>7738761.0300000003</v>
      </c>
      <c r="G111" s="16">
        <f t="shared" si="6"/>
        <v>992556.05248306994</v>
      </c>
      <c r="I111" s="16">
        <f t="shared" ref="I111:I115" si="19">B111+E111</f>
        <v>93378</v>
      </c>
      <c r="J111" s="16">
        <f t="shared" ref="J111:J115" si="20">C111+G111</f>
        <v>3992527.0940830698</v>
      </c>
    </row>
    <row r="112" spans="1:10">
      <c r="A112" s="24">
        <v>46182</v>
      </c>
      <c r="B112" s="16">
        <v>70410</v>
      </c>
      <c r="C112" s="16">
        <v>2999994.0750000002</v>
      </c>
      <c r="E112" s="16">
        <v>23150</v>
      </c>
      <c r="F112" s="16">
        <v>7736229.96</v>
      </c>
      <c r="G112" s="16">
        <f t="shared" si="6"/>
        <v>992231.42314795812</v>
      </c>
      <c r="I112" s="16">
        <f t="shared" si="19"/>
        <v>93560</v>
      </c>
      <c r="J112" s="16">
        <f t="shared" si="20"/>
        <v>3992225.4981479584</v>
      </c>
    </row>
    <row r="113" spans="1:10">
      <c r="A113" s="24">
        <v>46183</v>
      </c>
      <c r="B113" s="16">
        <v>68297</v>
      </c>
      <c r="C113" s="16">
        <v>2999973.0438000001</v>
      </c>
      <c r="E113" s="16">
        <v>22900</v>
      </c>
      <c r="F113" s="16">
        <v>7748079.8899999997</v>
      </c>
      <c r="G113" s="16">
        <f t="shared" si="6"/>
        <v>993751.26846911549</v>
      </c>
      <c r="I113" s="16">
        <f t="shared" si="19"/>
        <v>91197</v>
      </c>
      <c r="J113" s="16">
        <f t="shared" si="20"/>
        <v>3993724.3122691158</v>
      </c>
    </row>
    <row r="114" spans="1:10">
      <c r="A114" s="24">
        <v>46184</v>
      </c>
      <c r="B114" s="16">
        <v>68472</v>
      </c>
      <c r="C114" s="16">
        <v>2999997.9720000001</v>
      </c>
      <c r="E114" s="16">
        <v>22550</v>
      </c>
      <c r="F114" s="16">
        <v>7733369.1600000001</v>
      </c>
      <c r="G114" s="16">
        <f t="shared" si="6"/>
        <v>991864.50338600448</v>
      </c>
      <c r="I114" s="16">
        <f t="shared" si="19"/>
        <v>91022</v>
      </c>
      <c r="J114" s="16">
        <f t="shared" si="20"/>
        <v>3991862.4753860044</v>
      </c>
    </row>
    <row r="115" spans="1:10">
      <c r="A115" s="24">
        <v>46185</v>
      </c>
      <c r="B115" s="16">
        <v>67688</v>
      </c>
      <c r="C115" s="16">
        <v>2999999.8480000002</v>
      </c>
      <c r="E115" s="16">
        <v>22550</v>
      </c>
      <c r="F115" s="16">
        <v>7738959.3099999996</v>
      </c>
      <c r="G115" s="16">
        <f t="shared" si="6"/>
        <v>992581.48342909908</v>
      </c>
      <c r="I115" s="16">
        <f t="shared" si="19"/>
        <v>90238</v>
      </c>
      <c r="J115" s="16">
        <f t="shared" si="20"/>
        <v>3992581.3314290992</v>
      </c>
    </row>
    <row r="116" spans="1:10">
      <c r="A116" s="24">
        <v>46188</v>
      </c>
      <c r="B116" s="16">
        <v>67365</v>
      </c>
      <c r="C116" s="16">
        <v>2999958.8084999998</v>
      </c>
      <c r="E116" s="16">
        <v>22150</v>
      </c>
      <c r="F116" s="16">
        <v>7735759.0300000003</v>
      </c>
      <c r="G116" s="16">
        <f t="shared" si="6"/>
        <v>992171.02272727271</v>
      </c>
      <c r="I116" s="16">
        <f t="shared" ref="I116:I119" si="21">B116+E116</f>
        <v>89515</v>
      </c>
      <c r="J116" s="16">
        <f t="shared" ref="J116:J119" si="22">C116+G116</f>
        <v>3992129.8312272727</v>
      </c>
    </row>
    <row r="117" spans="1:10">
      <c r="A117" s="24">
        <v>46189</v>
      </c>
      <c r="B117" s="16">
        <v>68402</v>
      </c>
      <c r="C117" s="16">
        <v>2999981.7562000002</v>
      </c>
      <c r="E117" s="16">
        <v>22500</v>
      </c>
      <c r="F117" s="16">
        <v>7729989.75</v>
      </c>
      <c r="G117" s="16">
        <f t="shared" si="6"/>
        <v>991431.06787399959</v>
      </c>
      <c r="I117" s="16">
        <f t="shared" si="21"/>
        <v>90902</v>
      </c>
      <c r="J117" s="16">
        <f t="shared" si="22"/>
        <v>3991412.8240739997</v>
      </c>
    </row>
    <row r="118" spans="1:10">
      <c r="A118" s="24">
        <v>46190</v>
      </c>
      <c r="B118" s="16">
        <v>68992</v>
      </c>
      <c r="C118" s="16">
        <v>2999965.3376000002</v>
      </c>
      <c r="E118" s="16">
        <v>22900</v>
      </c>
      <c r="F118" s="16">
        <v>7738310.75</v>
      </c>
      <c r="G118" s="16">
        <f t="shared" si="6"/>
        <v>992498.30058485526</v>
      </c>
      <c r="I118" s="16">
        <f t="shared" si="21"/>
        <v>91892</v>
      </c>
      <c r="J118" s="16">
        <f t="shared" si="22"/>
        <v>3992463.6381848557</v>
      </c>
    </row>
    <row r="119" spans="1:10">
      <c r="A119" s="24">
        <v>46191</v>
      </c>
      <c r="B119" s="16">
        <v>70143</v>
      </c>
      <c r="C119" s="16">
        <v>2999959.9956</v>
      </c>
      <c r="E119" s="16">
        <v>23200</v>
      </c>
      <c r="F119" s="16">
        <v>7747240.96</v>
      </c>
      <c r="G119" s="16">
        <f t="shared" si="6"/>
        <v>993643.66919761954</v>
      </c>
      <c r="I119" s="16">
        <f t="shared" si="21"/>
        <v>93343</v>
      </c>
      <c r="J119" s="16">
        <f t="shared" si="22"/>
        <v>3993603.6647976195</v>
      </c>
    </row>
    <row r="120" spans="1:10">
      <c r="A120" s="24">
        <v>46195</v>
      </c>
      <c r="B120" s="16">
        <v>71492</v>
      </c>
      <c r="C120" s="16">
        <v>2999983.05</v>
      </c>
      <c r="E120" s="16">
        <v>23500</v>
      </c>
      <c r="F120" s="16">
        <v>7746340.25</v>
      </c>
      <c r="G120" s="16">
        <f t="shared" si="6"/>
        <v>993528.1461625282</v>
      </c>
      <c r="I120" s="16">
        <f t="shared" ref="I120:I124" si="23">B120+E120</f>
        <v>94992</v>
      </c>
      <c r="J120" s="16">
        <f t="shared" ref="J120:J124" si="24">C120+G120</f>
        <v>3993511.1961625279</v>
      </c>
    </row>
    <row r="121" spans="1:10">
      <c r="A121" s="24">
        <v>46196</v>
      </c>
      <c r="B121" s="16">
        <v>73058</v>
      </c>
      <c r="C121" s="16">
        <v>2999973.3481999999</v>
      </c>
      <c r="E121" s="16">
        <v>23950</v>
      </c>
      <c r="F121" s="16">
        <v>7742951.1799999997</v>
      </c>
      <c r="G121" s="16">
        <f t="shared" si="6"/>
        <v>993093.47168068949</v>
      </c>
      <c r="I121" s="16">
        <f t="shared" si="23"/>
        <v>97008</v>
      </c>
      <c r="J121" s="16">
        <f t="shared" si="24"/>
        <v>3993066.8198806895</v>
      </c>
    </row>
    <row r="122" spans="1:10">
      <c r="A122" s="24">
        <v>46197</v>
      </c>
      <c r="B122" s="16">
        <v>73025</v>
      </c>
      <c r="C122" s="16">
        <v>2999969.2349999999</v>
      </c>
      <c r="E122" s="16">
        <v>24150</v>
      </c>
      <c r="F122" s="16">
        <v>7747931</v>
      </c>
      <c r="G122" s="16">
        <f t="shared" si="6"/>
        <v>993732.17217319924</v>
      </c>
      <c r="I122" s="16">
        <f t="shared" si="23"/>
        <v>97175</v>
      </c>
      <c r="J122" s="16">
        <f t="shared" si="24"/>
        <v>3993701.4071731991</v>
      </c>
    </row>
    <row r="123" spans="1:10">
      <c r="A123" s="24">
        <v>46198</v>
      </c>
      <c r="B123" s="16">
        <v>74284</v>
      </c>
      <c r="C123" s="16">
        <v>2999974.1968</v>
      </c>
      <c r="E123" s="16">
        <v>24200</v>
      </c>
      <c r="F123" s="16">
        <v>7748520.5599999996</v>
      </c>
      <c r="G123" s="16">
        <f t="shared" si="6"/>
        <v>993807.78781038371</v>
      </c>
      <c r="I123" s="16">
        <f t="shared" si="23"/>
        <v>98484</v>
      </c>
      <c r="J123" s="16">
        <f t="shared" si="24"/>
        <v>3993781.9846103839</v>
      </c>
    </row>
    <row r="124" spans="1:10">
      <c r="A124" s="24">
        <v>46199</v>
      </c>
      <c r="B124" s="16">
        <v>73269</v>
      </c>
      <c r="C124" s="16">
        <v>2999999.2050000001</v>
      </c>
      <c r="E124" s="16">
        <v>24700</v>
      </c>
      <c r="F124" s="16">
        <v>7767339.8399999999</v>
      </c>
      <c r="G124" s="16">
        <f t="shared" si="6"/>
        <v>996221.50625897804</v>
      </c>
      <c r="I124" s="16">
        <f t="shared" si="23"/>
        <v>97969</v>
      </c>
      <c r="J124" s="16">
        <f t="shared" si="24"/>
        <v>3996220.7112589781</v>
      </c>
    </row>
    <row r="125" spans="1:10">
      <c r="A125" s="5"/>
      <c r="B125" s="16"/>
      <c r="C125" s="16"/>
      <c r="E125" s="16"/>
      <c r="F125" s="16"/>
      <c r="G125" s="16"/>
      <c r="I125" s="16"/>
      <c r="J125" s="16"/>
    </row>
    <row r="126" spans="1:10">
      <c r="A126" s="5"/>
      <c r="B126" s="16"/>
      <c r="C126" s="16"/>
      <c r="E126" s="16"/>
      <c r="F126" s="16"/>
      <c r="G126" s="16"/>
      <c r="I126" s="16"/>
      <c r="J126" s="16"/>
    </row>
    <row r="127" spans="1:10">
      <c r="A127" s="5"/>
      <c r="B127" s="16"/>
      <c r="C127" s="16"/>
      <c r="E127" s="16"/>
      <c r="F127" s="16"/>
      <c r="G127" s="16"/>
      <c r="I127" s="16"/>
      <c r="J127" s="16"/>
    </row>
    <row r="128" spans="1:10">
      <c r="A128" s="5"/>
      <c r="B128" s="16"/>
      <c r="C128" s="16"/>
      <c r="E128" s="16"/>
      <c r="F128" s="16"/>
      <c r="G128" s="16"/>
      <c r="I128" s="16"/>
      <c r="J128" s="16"/>
    </row>
    <row r="129" spans="1:10">
      <c r="A129" s="5"/>
      <c r="B129" s="16"/>
      <c r="C129" s="16"/>
      <c r="E129" s="16"/>
      <c r="F129" s="16"/>
      <c r="G129" s="16"/>
      <c r="I129" s="16"/>
      <c r="J129" s="16"/>
    </row>
    <row r="130" spans="1:10">
      <c r="A130" s="5"/>
      <c r="B130" s="16"/>
      <c r="C130" s="16"/>
      <c r="E130" s="16"/>
      <c r="F130" s="16"/>
      <c r="G130" s="16"/>
      <c r="I130" s="16"/>
      <c r="J130" s="16"/>
    </row>
    <row r="131" spans="1:10">
      <c r="A131" s="5"/>
      <c r="B131" s="16"/>
      <c r="C131" s="16"/>
      <c r="E131" s="16"/>
      <c r="F131" s="16"/>
      <c r="G131" s="16"/>
      <c r="I131" s="16"/>
      <c r="J131" s="16"/>
    </row>
    <row r="132" spans="1:10">
      <c r="A132" s="5"/>
      <c r="B132" s="16"/>
      <c r="C132" s="16"/>
      <c r="E132" s="16"/>
      <c r="F132" s="16"/>
      <c r="G132" s="16"/>
      <c r="I132" s="16"/>
      <c r="J132" s="16"/>
    </row>
    <row r="133" spans="1:10">
      <c r="A133" s="5"/>
      <c r="B133" s="16"/>
      <c r="C133" s="16"/>
      <c r="E133" s="16"/>
      <c r="F133" s="16"/>
      <c r="G133" s="16"/>
      <c r="I133" s="16"/>
      <c r="J133" s="16"/>
    </row>
    <row r="134" spans="1:10">
      <c r="A134" s="5"/>
      <c r="B134" s="16"/>
      <c r="C134" s="16"/>
      <c r="E134" s="16"/>
      <c r="F134" s="16"/>
      <c r="G134" s="16"/>
      <c r="I134" s="16"/>
      <c r="J134" s="16"/>
    </row>
    <row r="135" spans="1:10">
      <c r="A135" s="5"/>
      <c r="B135" s="16"/>
      <c r="C135" s="16"/>
      <c r="E135" s="16"/>
      <c r="F135" s="16"/>
      <c r="G135" s="16"/>
      <c r="I135" s="16"/>
      <c r="J135" s="16"/>
    </row>
    <row r="136" spans="1:10">
      <c r="A136" s="5"/>
      <c r="B136" s="16"/>
      <c r="C136" s="16"/>
      <c r="E136" s="16"/>
      <c r="F136" s="16"/>
      <c r="G136" s="16"/>
      <c r="I136" s="16"/>
      <c r="J136" s="16"/>
    </row>
    <row r="137" spans="1:10">
      <c r="A137" s="5"/>
      <c r="B137" s="16"/>
      <c r="C137" s="16"/>
      <c r="E137" s="16"/>
      <c r="F137" s="16"/>
      <c r="G137" s="16"/>
      <c r="I137" s="16"/>
      <c r="J137" s="16"/>
    </row>
    <row r="138" spans="1:10">
      <c r="A138" s="5"/>
      <c r="B138" s="16"/>
      <c r="C138" s="16"/>
      <c r="E138" s="16"/>
      <c r="F138" s="16"/>
      <c r="G138" s="16"/>
      <c r="I138" s="16"/>
      <c r="J138" s="16"/>
    </row>
    <row r="139" spans="1:10">
      <c r="A139" s="5"/>
      <c r="B139" s="16"/>
      <c r="C139" s="16"/>
      <c r="E139" s="16"/>
      <c r="F139" s="16"/>
      <c r="G139" s="16"/>
      <c r="I139" s="16"/>
      <c r="J139" s="16"/>
    </row>
    <row r="140" spans="1:10">
      <c r="A140" s="5"/>
      <c r="B140" s="16"/>
      <c r="C140" s="16"/>
      <c r="E140" s="16"/>
      <c r="F140" s="16"/>
      <c r="G140" s="16"/>
      <c r="I140" s="16"/>
      <c r="J140" s="16"/>
    </row>
    <row r="141" spans="1:10">
      <c r="A141" s="5"/>
      <c r="B141" s="16"/>
      <c r="C141" s="16"/>
      <c r="E141" s="16"/>
      <c r="F141" s="16"/>
      <c r="G141" s="16"/>
      <c r="I141" s="16"/>
      <c r="J141" s="16"/>
    </row>
    <row r="142" spans="1:10">
      <c r="A142" s="5"/>
      <c r="B142" s="16"/>
      <c r="C142" s="16"/>
      <c r="E142" s="16"/>
      <c r="F142" s="16"/>
      <c r="G142" s="16"/>
      <c r="I142" s="16"/>
      <c r="J142" s="16"/>
    </row>
    <row r="143" spans="1:10">
      <c r="A143" s="5"/>
      <c r="B143" s="16"/>
      <c r="C143" s="16"/>
      <c r="E143" s="16"/>
      <c r="F143" s="16"/>
      <c r="G143" s="16"/>
      <c r="I143" s="16"/>
      <c r="J143" s="16"/>
    </row>
    <row r="144" spans="1:10">
      <c r="A144" s="5"/>
      <c r="B144" s="16"/>
      <c r="C144" s="16"/>
      <c r="E144" s="16"/>
      <c r="F144" s="16"/>
      <c r="G144" s="16"/>
      <c r="I144" s="16"/>
      <c r="J144" s="16"/>
    </row>
    <row r="145" spans="1:10">
      <c r="A145" s="5"/>
      <c r="B145" s="16"/>
      <c r="C145" s="16"/>
      <c r="E145" s="16"/>
      <c r="F145" s="16"/>
      <c r="G145" s="16"/>
      <c r="I145" s="16"/>
      <c r="J145" s="16"/>
    </row>
    <row r="146" spans="1:10">
      <c r="A146" s="5"/>
      <c r="B146" s="16"/>
      <c r="C146" s="16"/>
      <c r="E146" s="16"/>
      <c r="F146" s="16"/>
      <c r="G146" s="16"/>
      <c r="I146" s="16"/>
      <c r="J146" s="16"/>
    </row>
    <row r="147" spans="1:10">
      <c r="A147" s="5"/>
      <c r="B147" s="16"/>
      <c r="C147" s="16"/>
      <c r="E147" s="16"/>
      <c r="F147" s="16"/>
      <c r="G147" s="16"/>
      <c r="I147" s="16"/>
      <c r="J147" s="16"/>
    </row>
    <row r="148" spans="1:10">
      <c r="A148" s="5"/>
      <c r="B148" s="16"/>
      <c r="C148" s="16"/>
      <c r="E148" s="16"/>
      <c r="F148" s="16"/>
      <c r="G148" s="16"/>
      <c r="I148" s="16"/>
      <c r="J148" s="16"/>
    </row>
    <row r="149" spans="1:10">
      <c r="A149" s="5"/>
      <c r="B149" s="16"/>
      <c r="C149" s="16"/>
      <c r="E149" s="16"/>
      <c r="F149" s="16"/>
      <c r="G149" s="16"/>
      <c r="I149" s="16"/>
      <c r="J149" s="16"/>
    </row>
    <row r="150" spans="1:10">
      <c r="A150" s="5"/>
      <c r="B150" s="16"/>
      <c r="C150" s="16"/>
      <c r="E150" s="16"/>
      <c r="F150" s="16"/>
      <c r="G150" s="16"/>
      <c r="I150" s="16"/>
      <c r="J150" s="16"/>
    </row>
    <row r="151" spans="1:10">
      <c r="A151" s="5"/>
      <c r="B151" s="16"/>
      <c r="C151" s="16"/>
      <c r="E151" s="16"/>
      <c r="F151" s="16"/>
      <c r="G151" s="16"/>
      <c r="I151" s="16"/>
      <c r="J151" s="16"/>
    </row>
    <row r="152" spans="1:10">
      <c r="A152" s="5"/>
      <c r="B152" s="16"/>
      <c r="C152" s="16"/>
      <c r="E152" s="16"/>
      <c r="F152" s="16"/>
      <c r="G152" s="16"/>
      <c r="I152" s="16"/>
      <c r="J152" s="16"/>
    </row>
    <row r="153" spans="1:10">
      <c r="A153" s="5"/>
      <c r="B153" s="16"/>
      <c r="C153" s="16"/>
      <c r="E153" s="16"/>
      <c r="F153" s="16"/>
      <c r="G153" s="16"/>
      <c r="I153" s="16"/>
      <c r="J153" s="16"/>
    </row>
    <row r="154" spans="1:10">
      <c r="A154" s="5"/>
      <c r="B154" s="16"/>
      <c r="C154" s="16"/>
      <c r="E154" s="16"/>
      <c r="F154" s="16"/>
      <c r="G154" s="16"/>
      <c r="I154" s="16"/>
      <c r="J154" s="16"/>
    </row>
    <row r="155" spans="1:10">
      <c r="A155" s="5"/>
      <c r="B155" s="16"/>
      <c r="C155" s="16"/>
      <c r="E155" s="16"/>
      <c r="F155" s="16"/>
      <c r="G155" s="16"/>
      <c r="I155" s="16"/>
      <c r="J155" s="16"/>
    </row>
    <row r="156" spans="1:10">
      <c r="A156" s="5"/>
      <c r="B156" s="16"/>
      <c r="C156" s="16"/>
      <c r="E156" s="16"/>
      <c r="F156" s="16"/>
      <c r="G156" s="16"/>
      <c r="I156" s="16"/>
      <c r="J156" s="16"/>
    </row>
    <row r="157" spans="1:10">
      <c r="A157" s="5"/>
      <c r="B157" s="16"/>
      <c r="C157" s="16"/>
      <c r="E157" s="16"/>
      <c r="F157" s="16"/>
      <c r="G157" s="16"/>
      <c r="I157" s="16"/>
      <c r="J157" s="16"/>
    </row>
    <row r="158" spans="1:10">
      <c r="A158" s="5"/>
      <c r="B158" s="16"/>
      <c r="C158" s="16"/>
      <c r="E158" s="16"/>
      <c r="F158" s="16"/>
      <c r="G158" s="16"/>
      <c r="I158" s="16"/>
      <c r="J158" s="16"/>
    </row>
    <row r="159" spans="1:10">
      <c r="A159" s="5"/>
      <c r="B159" s="16"/>
      <c r="C159" s="16"/>
      <c r="E159" s="16"/>
      <c r="F159" s="16"/>
      <c r="G159" s="16"/>
      <c r="I159" s="16"/>
      <c r="J159" s="16"/>
    </row>
    <row r="160" spans="1:10">
      <c r="A160" s="5"/>
      <c r="B160" s="16"/>
      <c r="C160" s="16"/>
      <c r="E160" s="16"/>
      <c r="F160" s="16"/>
      <c r="G160" s="16"/>
      <c r="I160" s="16"/>
      <c r="J160" s="16"/>
    </row>
    <row r="161" spans="1:10">
      <c r="A161" s="5"/>
      <c r="B161" s="16"/>
      <c r="C161" s="16"/>
      <c r="E161" s="16"/>
      <c r="F161" s="16"/>
      <c r="G161" s="16"/>
      <c r="I161" s="16"/>
      <c r="J161" s="16"/>
    </row>
    <row r="162" spans="1:10">
      <c r="A162" s="5"/>
      <c r="B162" s="16"/>
      <c r="C162" s="16"/>
      <c r="E162" s="16"/>
      <c r="F162" s="16"/>
      <c r="G162" s="16"/>
      <c r="I162" s="16"/>
      <c r="J162" s="16"/>
    </row>
    <row r="163" spans="1:10">
      <c r="A163" s="5"/>
      <c r="B163" s="16"/>
      <c r="C163" s="16"/>
      <c r="E163" s="16"/>
      <c r="F163" s="16"/>
      <c r="G163" s="16"/>
      <c r="I163" s="16"/>
      <c r="J163" s="16"/>
    </row>
    <row r="164" spans="1:10">
      <c r="A164" s="5"/>
      <c r="B164" s="16"/>
      <c r="C164" s="16"/>
      <c r="E164" s="16"/>
      <c r="F164" s="16"/>
      <c r="G164" s="16"/>
      <c r="I164" s="16"/>
      <c r="J164" s="16"/>
    </row>
    <row r="165" spans="1:10">
      <c r="A165" s="5"/>
      <c r="B165" s="16"/>
      <c r="C165" s="16"/>
      <c r="E165" s="16"/>
      <c r="F165" s="16"/>
      <c r="G165" s="16"/>
      <c r="I165" s="16"/>
      <c r="J165" s="16"/>
    </row>
    <row r="166" spans="1:10">
      <c r="A166" s="5"/>
      <c r="B166" s="16"/>
      <c r="C166" s="16"/>
      <c r="E166" s="16"/>
      <c r="F166" s="16"/>
      <c r="G166" s="16"/>
      <c r="I166" s="16"/>
      <c r="J166" s="16"/>
    </row>
    <row r="167" spans="1:10">
      <c r="A167" s="5"/>
      <c r="B167" s="16"/>
      <c r="C167" s="16"/>
      <c r="E167" s="16"/>
      <c r="F167" s="16"/>
      <c r="G167" s="16"/>
      <c r="I167" s="16"/>
      <c r="J167" s="16"/>
    </row>
    <row r="168" spans="1:10">
      <c r="A168" s="5"/>
      <c r="B168" s="16"/>
      <c r="C168" s="16"/>
      <c r="E168" s="16"/>
      <c r="F168" s="16"/>
      <c r="G168" s="16"/>
      <c r="I168" s="16"/>
      <c r="J168" s="16"/>
    </row>
    <row r="169" spans="1:10">
      <c r="A169" s="5"/>
      <c r="B169" s="16"/>
      <c r="C169" s="16"/>
      <c r="E169" s="16"/>
      <c r="F169" s="16"/>
      <c r="G169" s="16"/>
      <c r="I169" s="16"/>
      <c r="J169" s="16"/>
    </row>
    <row r="170" spans="1:10">
      <c r="A170" s="5"/>
      <c r="B170" s="16"/>
      <c r="C170" s="16"/>
      <c r="E170" s="16"/>
      <c r="F170" s="16"/>
      <c r="G170" s="16"/>
      <c r="I170" s="16"/>
      <c r="J170" s="16"/>
    </row>
    <row r="171" spans="1:10">
      <c r="A171" s="5"/>
      <c r="B171" s="16"/>
      <c r="C171" s="16"/>
      <c r="E171" s="16"/>
      <c r="F171" s="16"/>
      <c r="G171" s="16"/>
      <c r="I171" s="16"/>
      <c r="J171" s="16"/>
    </row>
    <row r="172" spans="1:10">
      <c r="A172" s="5"/>
      <c r="B172" s="16"/>
      <c r="C172" s="16"/>
      <c r="E172" s="16"/>
      <c r="F172" s="16"/>
      <c r="G172" s="16"/>
      <c r="I172" s="16"/>
      <c r="J172" s="16"/>
    </row>
    <row r="173" spans="1:10">
      <c r="A173" s="5"/>
      <c r="B173" s="16"/>
      <c r="C173" s="16"/>
      <c r="E173" s="16"/>
      <c r="F173" s="16"/>
      <c r="G173" s="16"/>
      <c r="I173" s="16"/>
      <c r="J173" s="16"/>
    </row>
    <row r="174" spans="1:10">
      <c r="A174" s="5"/>
      <c r="B174" s="16"/>
      <c r="C174" s="16"/>
      <c r="E174" s="16"/>
      <c r="F174" s="16"/>
      <c r="G174" s="16"/>
      <c r="I174" s="16"/>
      <c r="J174" s="16"/>
    </row>
    <row r="175" spans="1:10">
      <c r="A175" s="5"/>
      <c r="B175" s="16"/>
      <c r="C175" s="16"/>
      <c r="E175" s="16"/>
      <c r="F175" s="16"/>
      <c r="G175" s="16"/>
      <c r="I175" s="16"/>
      <c r="J175" s="16"/>
    </row>
    <row r="176" spans="1:10">
      <c r="A176" s="5"/>
      <c r="B176" s="16"/>
      <c r="C176" s="16"/>
      <c r="E176" s="16"/>
      <c r="F176" s="16"/>
      <c r="G176" s="16"/>
      <c r="I176" s="16"/>
      <c r="J176" s="16"/>
    </row>
    <row r="177" spans="1:15">
      <c r="A177" s="5"/>
      <c r="B177" s="16"/>
      <c r="C177" s="16"/>
      <c r="E177" s="16"/>
      <c r="F177" s="16"/>
      <c r="G177" s="16"/>
      <c r="I177" s="16"/>
      <c r="J177" s="16"/>
    </row>
    <row r="178" spans="1:15">
      <c r="A178" s="5"/>
      <c r="B178" s="16"/>
      <c r="C178" s="16"/>
      <c r="E178" s="16"/>
      <c r="F178" s="16"/>
      <c r="G178" s="16"/>
      <c r="I178" s="16"/>
      <c r="J178" s="16"/>
    </row>
    <row r="179" spans="1:15">
      <c r="A179" s="5"/>
      <c r="B179" s="16"/>
      <c r="C179" s="16"/>
      <c r="E179" s="16"/>
      <c r="F179" s="16"/>
      <c r="G179" s="16"/>
      <c r="I179" s="16"/>
      <c r="J179" s="16"/>
    </row>
    <row r="180" spans="1:15">
      <c r="A180" s="5"/>
      <c r="B180" s="16"/>
      <c r="C180" s="16"/>
      <c r="E180" s="16"/>
      <c r="F180" s="16"/>
      <c r="G180" s="16"/>
      <c r="I180" s="16"/>
      <c r="J180" s="16"/>
    </row>
    <row r="181" spans="1:15">
      <c r="A181" s="5"/>
      <c r="B181" s="16"/>
      <c r="C181" s="16"/>
      <c r="E181" s="16"/>
      <c r="F181" s="16"/>
      <c r="G181" s="16"/>
      <c r="I181" s="16"/>
      <c r="J181" s="16"/>
      <c r="M181" s="16"/>
      <c r="N181" s="16"/>
      <c r="O181" s="23"/>
    </row>
    <row r="182" spans="1:15">
      <c r="A182" s="5"/>
      <c r="B182" s="16"/>
      <c r="C182" s="16"/>
      <c r="E182" s="16"/>
      <c r="F182" s="16"/>
      <c r="G182" s="16"/>
      <c r="I182" s="16"/>
      <c r="J182" s="16"/>
      <c r="M182" s="16"/>
      <c r="N182" s="16"/>
      <c r="O182" s="23"/>
    </row>
    <row r="183" spans="1:15">
      <c r="A183" s="5"/>
      <c r="B183" s="16"/>
      <c r="C183" s="16"/>
      <c r="E183" s="16"/>
      <c r="F183" s="16"/>
      <c r="G183" s="16"/>
      <c r="I183" s="16"/>
      <c r="J183" s="16"/>
      <c r="M183" s="16"/>
      <c r="N183" s="16"/>
      <c r="O183" s="23"/>
    </row>
    <row r="184" spans="1:15">
      <c r="A184" s="5"/>
      <c r="B184" s="16"/>
      <c r="C184" s="16"/>
      <c r="E184" s="16"/>
      <c r="F184" s="16"/>
      <c r="G184" s="16"/>
      <c r="I184" s="16"/>
      <c r="J184" s="16"/>
      <c r="M184" s="16"/>
      <c r="N184" s="16"/>
      <c r="O184" s="23"/>
    </row>
    <row r="185" spans="1:15">
      <c r="A185" s="5"/>
      <c r="B185" s="16"/>
      <c r="C185" s="16"/>
      <c r="E185" s="16"/>
      <c r="F185" s="16"/>
      <c r="G185" s="16"/>
      <c r="I185" s="16"/>
      <c r="J185" s="16"/>
    </row>
    <row r="186" spans="1:15">
      <c r="A186" s="5"/>
      <c r="B186" s="16"/>
      <c r="C186" s="16"/>
      <c r="E186" s="16"/>
      <c r="F186" s="16"/>
      <c r="G186" s="16"/>
      <c r="I186" s="16"/>
      <c r="J186" s="16"/>
    </row>
    <row r="187" spans="1:15">
      <c r="A187" s="5"/>
      <c r="B187" s="16"/>
      <c r="C187" s="16"/>
      <c r="E187" s="16"/>
      <c r="F187" s="16"/>
      <c r="G187" s="16"/>
      <c r="I187" s="16"/>
      <c r="J187" s="16"/>
    </row>
    <row r="188" spans="1:15">
      <c r="A188" s="5"/>
      <c r="B188" s="16"/>
      <c r="C188" s="16"/>
      <c r="E188" s="16"/>
      <c r="F188" s="16"/>
      <c r="G188" s="16"/>
      <c r="I188" s="16"/>
      <c r="J188" s="16"/>
    </row>
    <row r="189" spans="1:15">
      <c r="A189" s="5"/>
      <c r="B189" s="16"/>
      <c r="C189" s="16"/>
      <c r="E189" s="16"/>
      <c r="F189" s="16"/>
      <c r="G189" s="16"/>
      <c r="I189" s="16"/>
      <c r="J189" s="16"/>
    </row>
    <row r="190" spans="1:15">
      <c r="A190" s="5"/>
      <c r="B190" s="16"/>
      <c r="C190" s="16"/>
      <c r="E190" s="16"/>
      <c r="F190" s="16"/>
      <c r="G190" s="16"/>
      <c r="I190" s="16"/>
      <c r="J190" s="16"/>
    </row>
    <row r="191" spans="1:15">
      <c r="A191" s="5"/>
      <c r="B191" s="16"/>
      <c r="C191" s="16"/>
      <c r="E191" s="16"/>
      <c r="F191" s="16"/>
      <c r="G191" s="16"/>
      <c r="I191" s="16"/>
      <c r="J191" s="16"/>
    </row>
    <row r="192" spans="1:15">
      <c r="A192" s="5"/>
      <c r="B192" s="16"/>
      <c r="C192" s="16"/>
      <c r="E192" s="16"/>
      <c r="F192" s="16"/>
      <c r="G192" s="16"/>
      <c r="I192" s="16"/>
      <c r="J192" s="16"/>
    </row>
    <row r="193" spans="1:10">
      <c r="A193" s="5"/>
      <c r="B193" s="16"/>
      <c r="C193" s="16"/>
      <c r="E193" s="16"/>
      <c r="F193" s="16"/>
      <c r="G193" s="16"/>
      <c r="I193" s="16"/>
      <c r="J193" s="16"/>
    </row>
    <row r="194" spans="1:10">
      <c r="A194" s="5"/>
      <c r="B194" s="16"/>
      <c r="C194" s="16"/>
      <c r="E194" s="16"/>
      <c r="F194" s="16"/>
      <c r="G194" s="16"/>
      <c r="I194" s="16"/>
      <c r="J194" s="16"/>
    </row>
    <row r="195" spans="1:10">
      <c r="A195" s="5"/>
      <c r="B195" s="16"/>
      <c r="C195" s="16"/>
      <c r="E195" s="16"/>
      <c r="F195" s="16"/>
      <c r="G195" s="16"/>
      <c r="I195" s="16"/>
      <c r="J195" s="16"/>
    </row>
    <row r="196" spans="1:10">
      <c r="A196" s="5"/>
      <c r="B196" s="16"/>
      <c r="C196" s="16"/>
      <c r="E196" s="16"/>
      <c r="F196" s="16"/>
      <c r="G196" s="16"/>
      <c r="I196" s="16"/>
      <c r="J196" s="16"/>
    </row>
    <row r="197" spans="1:10">
      <c r="A197" s="5"/>
      <c r="B197" s="16"/>
      <c r="C197" s="16"/>
      <c r="E197" s="16"/>
      <c r="F197" s="16"/>
      <c r="G197" s="16"/>
      <c r="I197" s="16"/>
      <c r="J197" s="16"/>
    </row>
    <row r="198" spans="1:10">
      <c r="A198" s="5"/>
      <c r="B198" s="16"/>
      <c r="C198" s="16"/>
      <c r="E198" s="16"/>
      <c r="F198" s="16"/>
      <c r="G198" s="16"/>
      <c r="I198" s="16"/>
      <c r="J198" s="16"/>
    </row>
    <row r="199" spans="1:10">
      <c r="A199" s="5"/>
      <c r="B199" s="16"/>
      <c r="C199" s="16"/>
      <c r="E199" s="16"/>
      <c r="F199" s="16"/>
      <c r="G199" s="16"/>
      <c r="I199" s="16"/>
      <c r="J199" s="16"/>
    </row>
    <row r="200" spans="1:10">
      <c r="A200" s="5"/>
      <c r="B200" s="16"/>
      <c r="C200" s="16"/>
      <c r="E200" s="16"/>
      <c r="F200" s="16"/>
      <c r="G200" s="16"/>
      <c r="I200" s="16"/>
      <c r="J200" s="16"/>
    </row>
    <row r="201" spans="1:10">
      <c r="A201" s="5"/>
      <c r="B201" s="16"/>
      <c r="C201" s="16"/>
      <c r="E201" s="16"/>
      <c r="F201" s="16"/>
      <c r="G201" s="16"/>
      <c r="I201" s="16"/>
      <c r="J201" s="16"/>
    </row>
    <row r="202" spans="1:10">
      <c r="A202" s="5"/>
      <c r="B202" s="16"/>
      <c r="C202" s="16"/>
      <c r="E202" s="16"/>
      <c r="F202" s="16"/>
      <c r="G202" s="16"/>
      <c r="I202" s="16"/>
      <c r="J202" s="16"/>
    </row>
    <row r="203" spans="1:10">
      <c r="A203" s="5"/>
      <c r="B203" s="16"/>
      <c r="C203" s="16"/>
      <c r="E203" s="16"/>
      <c r="F203" s="16"/>
      <c r="G203" s="16"/>
      <c r="I203" s="16"/>
      <c r="J203" s="16"/>
    </row>
    <row r="204" spans="1:10">
      <c r="A204" s="5"/>
      <c r="B204" s="16"/>
      <c r="C204" s="16"/>
      <c r="E204" s="16"/>
      <c r="F204" s="16"/>
      <c r="G204" s="16"/>
      <c r="I204" s="16"/>
      <c r="J204" s="16"/>
    </row>
    <row r="205" spans="1:10">
      <c r="A205" s="5"/>
      <c r="B205" s="16"/>
      <c r="C205" s="16"/>
      <c r="E205" s="16"/>
      <c r="F205" s="16"/>
      <c r="G205" s="16"/>
      <c r="I205" s="16"/>
      <c r="J205" s="16"/>
    </row>
    <row r="206" spans="1:10">
      <c r="A206" s="5"/>
      <c r="B206" s="16"/>
      <c r="C206" s="16"/>
      <c r="E206" s="16"/>
      <c r="F206" s="16"/>
      <c r="G206" s="16"/>
      <c r="I206" s="16"/>
      <c r="J206" s="16"/>
    </row>
    <row r="207" spans="1:10">
      <c r="A207" s="5"/>
      <c r="B207" s="16"/>
      <c r="C207" s="16"/>
      <c r="E207" s="16"/>
      <c r="F207" s="16"/>
      <c r="G207" s="16"/>
      <c r="I207" s="16"/>
      <c r="J207" s="16"/>
    </row>
    <row r="208" spans="1:10">
      <c r="A208" s="5"/>
      <c r="B208" s="16"/>
      <c r="C208" s="16"/>
      <c r="E208" s="16"/>
      <c r="F208" s="16"/>
      <c r="G208" s="16"/>
      <c r="I208" s="16"/>
      <c r="J208" s="16"/>
    </row>
    <row r="209" spans="1:10">
      <c r="A209" s="5"/>
      <c r="B209" s="16"/>
      <c r="C209" s="16"/>
      <c r="E209" s="16"/>
      <c r="F209" s="16"/>
      <c r="G209" s="16"/>
      <c r="I209" s="16"/>
      <c r="J209" s="16"/>
    </row>
    <row r="210" spans="1:10">
      <c r="A210" s="5"/>
      <c r="B210" s="16"/>
      <c r="C210" s="16"/>
      <c r="E210" s="16"/>
      <c r="F210" s="16"/>
      <c r="G210" s="16"/>
      <c r="I210" s="16"/>
      <c r="J210" s="16"/>
    </row>
    <row r="211" spans="1:10">
      <c r="A211" s="5"/>
      <c r="B211" s="16"/>
      <c r="C211" s="16"/>
      <c r="E211" s="16"/>
      <c r="F211" s="16"/>
      <c r="G211" s="16"/>
      <c r="I211" s="16"/>
      <c r="J211" s="16"/>
    </row>
    <row r="212" spans="1:10">
      <c r="A212" s="5"/>
      <c r="B212" s="16"/>
      <c r="C212" s="16"/>
      <c r="E212" s="16"/>
      <c r="F212" s="16"/>
      <c r="G212" s="16"/>
      <c r="I212" s="16"/>
      <c r="J212" s="16"/>
    </row>
    <row r="213" spans="1:10">
      <c r="A213" s="5"/>
      <c r="B213" s="16"/>
      <c r="C213" s="16"/>
      <c r="E213" s="16"/>
      <c r="F213" s="16"/>
      <c r="G213" s="16"/>
      <c r="I213" s="16"/>
      <c r="J213" s="16"/>
    </row>
    <row r="214" spans="1:10">
      <c r="A214" s="5"/>
      <c r="B214" s="16"/>
      <c r="C214" s="16"/>
      <c r="E214" s="16"/>
      <c r="F214" s="16"/>
      <c r="G214" s="16"/>
      <c r="I214" s="16"/>
      <c r="J214" s="16"/>
    </row>
    <row r="215" spans="1:10">
      <c r="A215" s="5"/>
      <c r="B215" s="16"/>
      <c r="C215" s="16"/>
      <c r="E215" s="16"/>
      <c r="F215" s="16"/>
      <c r="G215" s="16"/>
      <c r="I215" s="16"/>
      <c r="J215" s="16"/>
    </row>
    <row r="216" spans="1:10">
      <c r="A216" s="5"/>
      <c r="B216" s="16"/>
      <c r="C216" s="16"/>
      <c r="E216" s="16"/>
      <c r="F216" s="16"/>
      <c r="G216" s="16"/>
      <c r="I216" s="16"/>
      <c r="J216" s="16"/>
    </row>
    <row r="217" spans="1:10">
      <c r="A217" s="5"/>
      <c r="B217" s="16"/>
      <c r="C217" s="16"/>
      <c r="E217" s="16"/>
      <c r="F217" s="16"/>
      <c r="G217" s="16"/>
      <c r="I217" s="16"/>
      <c r="J217" s="16"/>
    </row>
    <row r="218" spans="1:10">
      <c r="A218" s="5"/>
      <c r="B218" s="16"/>
      <c r="C218" s="16"/>
      <c r="E218" s="16"/>
      <c r="F218" s="16"/>
      <c r="G218" s="16"/>
      <c r="I218" s="16"/>
      <c r="J218" s="16"/>
    </row>
    <row r="219" spans="1:10">
      <c r="A219" s="5"/>
      <c r="B219" s="16"/>
      <c r="C219" s="16"/>
      <c r="E219" s="16"/>
      <c r="F219" s="16"/>
      <c r="G219" s="16"/>
      <c r="I219" s="16"/>
      <c r="J219" s="16"/>
    </row>
    <row r="220" spans="1:10">
      <c r="A220" s="5"/>
      <c r="B220" s="16"/>
      <c r="C220" s="16"/>
      <c r="E220" s="16"/>
      <c r="F220" s="16"/>
      <c r="G220" s="16"/>
      <c r="I220" s="16"/>
      <c r="J220" s="16"/>
    </row>
    <row r="221" spans="1:10">
      <c r="A221" s="24"/>
      <c r="B221" s="16"/>
      <c r="C221" s="16"/>
      <c r="E221" s="16"/>
      <c r="F221" s="16"/>
      <c r="G221" s="16"/>
      <c r="I221" s="16"/>
      <c r="J221" s="16"/>
    </row>
    <row r="222" spans="1:10">
      <c r="A222" s="24"/>
      <c r="B222" s="16"/>
      <c r="C222" s="16"/>
      <c r="E222" s="16"/>
      <c r="F222" s="16"/>
      <c r="G222" s="16"/>
      <c r="I222" s="16"/>
      <c r="J222" s="16"/>
    </row>
    <row r="223" spans="1:10">
      <c r="A223" s="24"/>
      <c r="B223" s="16"/>
      <c r="C223" s="16"/>
      <c r="E223" s="16"/>
      <c r="F223" s="16"/>
      <c r="G223" s="16"/>
      <c r="I223" s="16"/>
      <c r="J223" s="16"/>
    </row>
    <row r="224" spans="1:10">
      <c r="A224" s="24"/>
      <c r="B224" s="16"/>
      <c r="C224" s="16"/>
      <c r="E224" s="16"/>
      <c r="F224" s="16"/>
      <c r="G224" s="16"/>
      <c r="I224" s="16"/>
      <c r="J224" s="16"/>
    </row>
    <row r="225" spans="1:10">
      <c r="A225" s="24"/>
      <c r="B225" s="16"/>
      <c r="C225" s="16"/>
      <c r="E225" s="16"/>
      <c r="F225" s="16"/>
      <c r="G225" s="16"/>
      <c r="I225" s="16"/>
      <c r="J225" s="16"/>
    </row>
    <row r="226" spans="1:10">
      <c r="A226" s="24"/>
      <c r="B226" s="16"/>
      <c r="C226" s="16"/>
      <c r="E226" s="16"/>
      <c r="F226" s="16"/>
      <c r="G226" s="16"/>
      <c r="I226" s="16"/>
      <c r="J226" s="16"/>
    </row>
    <row r="227" spans="1:10">
      <c r="A227" s="24"/>
      <c r="B227" s="16"/>
      <c r="C227" s="16"/>
      <c r="E227" s="16"/>
      <c r="F227" s="16"/>
      <c r="G227" s="16"/>
      <c r="I227" s="16"/>
      <c r="J227" s="16"/>
    </row>
    <row r="228" spans="1:10">
      <c r="A228" s="24"/>
      <c r="B228" s="16"/>
      <c r="C228" s="16"/>
      <c r="E228" s="16"/>
      <c r="F228" s="16"/>
      <c r="G228" s="16"/>
      <c r="I228" s="16"/>
      <c r="J228" s="16"/>
    </row>
    <row r="229" spans="1:10">
      <c r="A229" s="24"/>
      <c r="B229" s="16"/>
      <c r="C229" s="16"/>
      <c r="E229" s="16"/>
      <c r="F229" s="16"/>
      <c r="G229" s="16"/>
      <c r="I229" s="16"/>
      <c r="J229" s="16"/>
    </row>
    <row r="230" spans="1:10">
      <c r="A230" s="24"/>
      <c r="B230" s="16"/>
      <c r="C230" s="16"/>
      <c r="E230" s="16"/>
      <c r="F230" s="16"/>
      <c r="G230" s="16"/>
      <c r="I230" s="16"/>
      <c r="J230" s="16"/>
    </row>
    <row r="231" spans="1:10">
      <c r="A231" s="24"/>
      <c r="B231" s="16"/>
      <c r="C231" s="16"/>
      <c r="E231" s="16"/>
      <c r="F231" s="16"/>
      <c r="G231" s="16"/>
      <c r="I231" s="16"/>
      <c r="J231" s="16"/>
    </row>
    <row r="232" spans="1:10">
      <c r="A232" s="24"/>
      <c r="B232" s="16"/>
      <c r="C232" s="16"/>
      <c r="E232" s="16"/>
      <c r="F232" s="16"/>
      <c r="G232" s="16"/>
      <c r="I232" s="16"/>
      <c r="J232" s="16"/>
    </row>
    <row r="233" spans="1:10">
      <c r="A233" s="24"/>
      <c r="B233" s="16"/>
      <c r="C233" s="16"/>
      <c r="E233" s="16"/>
      <c r="F233" s="16"/>
      <c r="G233" s="16"/>
      <c r="I233" s="16"/>
      <c r="J233" s="16"/>
    </row>
    <row r="234" spans="1:10">
      <c r="A234" s="24"/>
      <c r="B234" s="16"/>
      <c r="C234" s="16"/>
      <c r="E234" s="16"/>
      <c r="F234" s="16"/>
      <c r="G234" s="16"/>
      <c r="I234" s="16"/>
      <c r="J234" s="16"/>
    </row>
    <row r="235" spans="1:10">
      <c r="A235" s="24"/>
      <c r="B235" s="16"/>
      <c r="C235" s="16"/>
      <c r="E235" s="16"/>
      <c r="F235" s="16"/>
      <c r="G235" s="16"/>
      <c r="I235" s="16"/>
      <c r="J235" s="16"/>
    </row>
    <row r="236" spans="1:10">
      <c r="A236" s="24"/>
      <c r="B236" s="16"/>
      <c r="C236" s="16"/>
      <c r="E236" s="25"/>
      <c r="F236" s="16"/>
      <c r="G236" s="16"/>
      <c r="I236" s="16"/>
      <c r="J236" s="16"/>
    </row>
    <row r="237" spans="1:10">
      <c r="A237" s="24"/>
      <c r="B237" s="16"/>
      <c r="C237" s="16"/>
      <c r="E237" s="16"/>
      <c r="F237" s="16"/>
      <c r="G237" s="16"/>
      <c r="I237" s="16"/>
      <c r="J237" s="16"/>
    </row>
    <row r="238" spans="1:10">
      <c r="A238" s="24"/>
      <c r="B238" s="16"/>
      <c r="C238" s="16"/>
      <c r="E238" s="16"/>
      <c r="F238" s="16"/>
      <c r="G238" s="16"/>
      <c r="I238" s="16"/>
      <c r="J238" s="16"/>
    </row>
    <row r="239" spans="1:10">
      <c r="A239" s="24"/>
      <c r="B239" s="16"/>
      <c r="C239" s="16"/>
      <c r="E239" s="16"/>
      <c r="F239" s="16"/>
      <c r="G239" s="16"/>
      <c r="I239" s="16"/>
      <c r="J239" s="16"/>
    </row>
    <row r="240" spans="1:10">
      <c r="A240" s="24"/>
      <c r="B240" s="16"/>
      <c r="C240" s="16"/>
      <c r="E240" s="16"/>
      <c r="F240" s="16"/>
      <c r="G240" s="16"/>
      <c r="I240" s="16"/>
      <c r="J240" s="16"/>
    </row>
    <row r="241" spans="1:10">
      <c r="A241" s="24"/>
      <c r="B241" s="16"/>
      <c r="C241" s="16"/>
      <c r="E241" s="16"/>
      <c r="F241" s="16"/>
      <c r="G241" s="16"/>
      <c r="I241" s="16"/>
      <c r="J241" s="16"/>
    </row>
    <row r="242" spans="1:10">
      <c r="A242" s="24"/>
      <c r="B242" s="16"/>
      <c r="C242" s="16"/>
      <c r="E242" s="16"/>
      <c r="F242" s="16"/>
      <c r="G242" s="16"/>
      <c r="I242" s="16"/>
      <c r="J242" s="16"/>
    </row>
    <row r="243" spans="1:10">
      <c r="A243" s="24"/>
      <c r="B243" s="16"/>
      <c r="C243" s="16"/>
      <c r="E243" s="16"/>
      <c r="F243" s="16"/>
      <c r="G243" s="16"/>
      <c r="I243" s="16"/>
      <c r="J243" s="16"/>
    </row>
    <row r="244" spans="1:10">
      <c r="A244" s="24"/>
      <c r="B244" s="16"/>
      <c r="C244" s="16"/>
      <c r="E244" s="16"/>
      <c r="F244" s="16"/>
      <c r="G244" s="16"/>
      <c r="I244" s="16"/>
      <c r="J244" s="16"/>
    </row>
    <row r="245" spans="1:10">
      <c r="A245" s="24"/>
      <c r="B245" s="16"/>
      <c r="C245" s="16"/>
      <c r="E245" s="16"/>
      <c r="F245" s="16"/>
      <c r="G245" s="16"/>
      <c r="I245" s="16"/>
      <c r="J245" s="16"/>
    </row>
    <row r="246" spans="1:10">
      <c r="A246" s="24"/>
      <c r="B246" s="16"/>
      <c r="C246" s="16"/>
      <c r="E246" s="16"/>
      <c r="F246" s="16"/>
      <c r="G246" s="16"/>
      <c r="I246" s="16"/>
      <c r="J246" s="16"/>
    </row>
    <row r="247" spans="1:10">
      <c r="A247" s="24"/>
      <c r="B247" s="16"/>
      <c r="C247" s="16"/>
      <c r="E247" s="16"/>
      <c r="F247" s="16"/>
      <c r="G247" s="16"/>
      <c r="I247" s="16"/>
      <c r="J247" s="16"/>
    </row>
    <row r="248" spans="1:10">
      <c r="A248" s="24"/>
      <c r="B248" s="16"/>
      <c r="C248" s="16"/>
      <c r="E248" s="16"/>
      <c r="F248" s="16"/>
      <c r="G248" s="16"/>
      <c r="I248" s="16"/>
      <c r="J248" s="16"/>
    </row>
    <row r="249" spans="1:10">
      <c r="A249" s="24"/>
      <c r="B249" s="16"/>
      <c r="C249" s="16"/>
      <c r="E249" s="16"/>
      <c r="F249" s="16"/>
      <c r="G249" s="16"/>
      <c r="I249" s="16"/>
      <c r="J249" s="16"/>
    </row>
    <row r="250" spans="1:10">
      <c r="A250" s="24"/>
      <c r="B250" s="16"/>
      <c r="C250" s="16"/>
      <c r="E250" s="16"/>
      <c r="F250" s="16"/>
      <c r="G250" s="16"/>
      <c r="I250" s="16"/>
      <c r="J250" s="16"/>
    </row>
    <row r="251" spans="1:10">
      <c r="A251" s="24"/>
      <c r="B251" s="16"/>
      <c r="C251" s="16"/>
      <c r="E251" s="16"/>
      <c r="F251" s="16"/>
      <c r="G251" s="16"/>
      <c r="I251" s="16"/>
      <c r="J251" s="16"/>
    </row>
    <row r="252" spans="1:10">
      <c r="A252" s="24"/>
      <c r="B252" s="16"/>
      <c r="C252" s="16"/>
      <c r="E252" s="16"/>
      <c r="F252" s="16"/>
      <c r="G252" s="16"/>
      <c r="I252" s="16"/>
      <c r="J252" s="16"/>
    </row>
    <row r="253" spans="1:10">
      <c r="A253" s="24"/>
      <c r="B253" s="16"/>
      <c r="C253" s="16"/>
      <c r="E253" s="16"/>
      <c r="F253" s="16"/>
      <c r="G253" s="16"/>
      <c r="I253" s="16"/>
      <c r="J253" s="16"/>
    </row>
    <row r="254" spans="1:10">
      <c r="A254" s="24"/>
      <c r="B254" s="16"/>
      <c r="C254" s="16"/>
      <c r="E254" s="16"/>
      <c r="F254" s="16"/>
      <c r="G254" s="16"/>
      <c r="I254" s="16"/>
      <c r="J254" s="16"/>
    </row>
    <row r="255" spans="1:10">
      <c r="A255" s="24"/>
      <c r="B255" s="16"/>
      <c r="C255" s="16"/>
      <c r="E255" s="16"/>
      <c r="F255" s="16"/>
      <c r="G255" s="16"/>
      <c r="I255" s="16"/>
      <c r="J255" s="16"/>
    </row>
    <row r="256" spans="1:10">
      <c r="A256" s="24"/>
      <c r="B256" s="16"/>
      <c r="C256" s="16"/>
      <c r="E256" s="16"/>
      <c r="F256" s="16"/>
      <c r="G256" s="16"/>
      <c r="I256" s="16"/>
      <c r="J256" s="16"/>
    </row>
    <row r="257" spans="1:10">
      <c r="A257" s="24"/>
      <c r="B257" s="16"/>
      <c r="C257" s="16"/>
      <c r="E257" s="16"/>
      <c r="F257" s="16"/>
      <c r="G257" s="16"/>
      <c r="I257" s="16"/>
      <c r="J257" s="16"/>
    </row>
    <row r="258" spans="1:10">
      <c r="A258" s="24"/>
      <c r="B258" s="16"/>
      <c r="C258" s="16"/>
      <c r="E258" s="16"/>
      <c r="F258" s="16"/>
      <c r="G258" s="16"/>
      <c r="I258" s="16"/>
      <c r="J258" s="16"/>
    </row>
    <row r="259" spans="1:10">
      <c r="A259" s="24"/>
      <c r="B259" s="16"/>
      <c r="C259" s="16"/>
      <c r="E259" s="16"/>
      <c r="F259" s="16"/>
      <c r="G259" s="16"/>
      <c r="I259" s="16"/>
      <c r="J259" s="16"/>
    </row>
    <row r="260" spans="1:10">
      <c r="A260" s="24"/>
      <c r="B260" s="16"/>
      <c r="C260" s="16"/>
      <c r="E260" s="16"/>
      <c r="F260" s="16"/>
      <c r="G260" s="16"/>
      <c r="I260" s="16"/>
      <c r="J260" s="16"/>
    </row>
    <row r="261" spans="1:10">
      <c r="A261" s="24"/>
      <c r="B261" s="16"/>
      <c r="C261" s="16"/>
      <c r="E261" s="16"/>
      <c r="F261" s="16"/>
      <c r="G261" s="16"/>
      <c r="I261" s="16"/>
      <c r="J261" s="16"/>
    </row>
    <row r="262" spans="1:10">
      <c r="A262" s="24"/>
      <c r="B262" s="16"/>
      <c r="C262" s="16"/>
      <c r="E262" s="16"/>
      <c r="F262" s="16"/>
      <c r="G262" s="16"/>
      <c r="I262" s="16"/>
      <c r="J262" s="16"/>
    </row>
    <row r="263" spans="1:10">
      <c r="A263" s="24"/>
      <c r="B263" s="16"/>
      <c r="C263" s="16"/>
      <c r="E263" s="16"/>
      <c r="F263" s="16"/>
      <c r="G263" s="16"/>
      <c r="I263" s="16"/>
      <c r="J263" s="16"/>
    </row>
  </sheetData>
  <mergeCells count="3">
    <mergeCell ref="B5:C5"/>
    <mergeCell ref="E5:G5"/>
    <mergeCell ref="I5:J5"/>
  </mergeCells>
  <phoneticPr fontId="2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Lip, Florence</dc:creator>
  <cp:lastModifiedBy>Liu, Livia</cp:lastModifiedBy>
  <cp:lastPrinted>2024-06-26T04:05:01Z</cp:lastPrinted>
  <dcterms:created xsi:type="dcterms:W3CDTF">2024-01-18T09:48:18Z</dcterms:created>
  <dcterms:modified xsi:type="dcterms:W3CDTF">2026-06-29T01:45:51Z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